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305"/>
  </bookViews>
  <sheets>
    <sheet name="Biens" sheetId="42" r:id="rId1"/>
    <sheet name="Biens Format WEB " sheetId="46" r:id="rId2"/>
  </sheets>
  <definedNames>
    <definedName name="_xlnm.Print_Titles" localSheetId="0">Biens!$B:$B</definedName>
    <definedName name="_xlnm.Print_Area" localSheetId="0">Biens!$A$1:$Z$39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6"/>
  <c r="E30" s="1"/>
  <c r="O29" i="42"/>
  <c r="P29"/>
  <c r="Q29" s="1"/>
  <c r="R29" s="1"/>
  <c r="S29" s="1"/>
  <c r="U29" s="1"/>
  <c r="V29" s="1"/>
  <c r="W29" s="1"/>
  <c r="X29" s="1"/>
  <c r="O26"/>
  <c r="P26" s="1"/>
  <c r="S35"/>
  <c r="U35" s="1"/>
  <c r="V35" s="1"/>
  <c r="W35" s="1"/>
  <c r="S32"/>
  <c r="U32" s="1"/>
  <c r="V32" s="1"/>
  <c r="W32" s="1"/>
  <c r="X32" s="1"/>
  <c r="J26" i="46"/>
  <c r="K26" i="42"/>
  <c r="K29" s="1"/>
  <c r="O35"/>
  <c r="P35" s="1"/>
  <c r="Q35" s="1"/>
  <c r="O32"/>
  <c r="P32" s="1"/>
  <c r="Q32" s="1"/>
  <c r="O31"/>
  <c r="P31" s="1"/>
  <c r="Q31" s="1"/>
  <c r="F28"/>
  <c r="F25"/>
  <c r="K31"/>
  <c r="K25"/>
  <c r="N28"/>
  <c r="K28"/>
  <c r="O25"/>
  <c r="P25" s="1"/>
  <c r="E34"/>
  <c r="F34"/>
  <c r="E31"/>
  <c r="F31"/>
  <c r="F37" s="1"/>
  <c r="G37"/>
  <c r="E25"/>
  <c r="E28"/>
  <c r="E37" s="1"/>
  <c r="N34"/>
  <c r="O34"/>
  <c r="P34" s="1"/>
  <c r="Q34" s="1"/>
  <c r="K34"/>
  <c r="Q26" l="1"/>
  <c r="J21" i="46"/>
  <c r="O28" i="42"/>
  <c r="L34"/>
  <c r="R34"/>
  <c r="S34" s="1"/>
  <c r="U34" s="1"/>
  <c r="V34" s="1"/>
  <c r="W34" s="1"/>
  <c r="X34" s="1"/>
  <c r="P28"/>
  <c r="Q25"/>
  <c r="L31"/>
  <c r="R31"/>
  <c r="S31" s="1"/>
  <c r="U31" s="1"/>
  <c r="V31" s="1"/>
  <c r="W31" s="1"/>
  <c r="X31" s="1"/>
  <c r="X35"/>
  <c r="K26" i="46"/>
  <c r="R26" i="42"/>
  <c r="S26" s="1"/>
  <c r="U26" s="1"/>
  <c r="V26" s="1"/>
  <c r="W26" s="1"/>
  <c r="L26"/>
  <c r="L29" s="1"/>
  <c r="K21" i="46" l="1"/>
  <c r="X26" i="42"/>
  <c r="R25"/>
  <c r="L25"/>
  <c r="Q28"/>
  <c r="L28" s="1"/>
  <c r="R28" l="1"/>
  <c r="S25"/>
  <c r="S28" l="1"/>
  <c r="U25"/>
  <c r="V25" l="1"/>
  <c r="U28"/>
  <c r="V28" l="1"/>
  <c r="W25"/>
  <c r="X25" l="1"/>
  <c r="W28"/>
  <c r="X28" s="1"/>
</calcChain>
</file>

<file path=xl/sharedStrings.xml><?xml version="1.0" encoding="utf-8"?>
<sst xmlns="http://schemas.openxmlformats.org/spreadsheetml/2006/main" count="167" uniqueCount="102">
  <si>
    <t>Description</t>
  </si>
  <si>
    <t>PLAN DE PASSATION DE MARCHES</t>
  </si>
  <si>
    <t>Généralités</t>
  </si>
  <si>
    <t>Pays/Organisation :</t>
  </si>
  <si>
    <t>Nom du Projet/Programme :</t>
  </si>
  <si>
    <t>Identification SAP Projet/Programme # :</t>
  </si>
  <si>
    <t>N° Prêt/Don :</t>
  </si>
  <si>
    <t>Agence d'Exécution :</t>
  </si>
  <si>
    <t>Date Approbation du Plan de Passation de Marchés :</t>
  </si>
  <si>
    <t>Date de l'Avis Général de Passation de Marchés :</t>
  </si>
  <si>
    <t>Période Couverte par ce Plan de Passation de Marchés:</t>
  </si>
  <si>
    <t>Examen Préalable ou a Posteriori</t>
  </si>
  <si>
    <t>Pré-ou Post-Qualification</t>
  </si>
  <si>
    <t>Coût total</t>
  </si>
  <si>
    <t>Préférence Nationale/Régionale</t>
  </si>
  <si>
    <t>Méthode de sélection</t>
  </si>
  <si>
    <t>Post-qualification</t>
  </si>
  <si>
    <t>Planifié vs Actualisé</t>
  </si>
  <si>
    <t xml:space="preserve">Planifié </t>
  </si>
  <si>
    <t>Actualisé</t>
  </si>
  <si>
    <t>Réel</t>
  </si>
  <si>
    <t xml:space="preserve"> </t>
  </si>
  <si>
    <t xml:space="preserve">Evaluation des offres </t>
  </si>
  <si>
    <t>Attribution du Contrat</t>
  </si>
  <si>
    <t>Exécution du Contrat</t>
  </si>
  <si>
    <t>Date Non-Objection</t>
  </si>
  <si>
    <t>Date Démarrage</t>
  </si>
  <si>
    <t>Nombre de Lots</t>
  </si>
  <si>
    <t>Montant du contrat en US$</t>
  </si>
  <si>
    <t>Dossier d'appel d'offres</t>
  </si>
  <si>
    <t>Date Estimée Remise Offre</t>
  </si>
  <si>
    <t>Période de Soumission</t>
  </si>
  <si>
    <t xml:space="preserve">Date Remise / Ouverture des Offres </t>
  </si>
  <si>
    <t xml:space="preserve">Date Réception Rapport Evaluation des Offres </t>
  </si>
  <si>
    <t>Date  Non-Objection</t>
  </si>
  <si>
    <t>Date Signature du Contrat</t>
  </si>
  <si>
    <t>Date Transmission Dossier de la Consultation</t>
  </si>
  <si>
    <t>AOI</t>
  </si>
  <si>
    <t>Montant Estimé en 1000 DT</t>
  </si>
  <si>
    <t>Montant Estimé en 1000 EURO</t>
  </si>
  <si>
    <t>1</t>
  </si>
  <si>
    <t>REPUBLIQUE TUNISIENNE</t>
  </si>
  <si>
    <t>2</t>
  </si>
  <si>
    <t>Fréquence des examens a posteriori</t>
  </si>
  <si>
    <t>BIENS</t>
  </si>
  <si>
    <t>Biens et Services autres que Services de Consultants: seuils des examens préalables et à posteriori</t>
  </si>
  <si>
    <t>2. Appel d'Offre National (AON)</t>
  </si>
  <si>
    <t>3.</t>
  </si>
  <si>
    <t>Données de base</t>
  </si>
  <si>
    <t>Méthode d'Acquisition</t>
  </si>
  <si>
    <t>Description du Lot</t>
  </si>
  <si>
    <t>Mode d'acquisition</t>
  </si>
  <si>
    <t>Date de publication de l'AAO</t>
  </si>
  <si>
    <t>Date de début du contrat</t>
  </si>
  <si>
    <t>Commentaire</t>
  </si>
  <si>
    <t>²</t>
  </si>
  <si>
    <t>No</t>
  </si>
  <si>
    <t>Préalable</t>
  </si>
  <si>
    <t>AOIB1</t>
  </si>
  <si>
    <t>AOIB2</t>
  </si>
  <si>
    <t>Par nature du bien</t>
  </si>
  <si>
    <t>1. Appel d'Offre International  (AOI)</t>
  </si>
  <si>
    <t>Date Estimée Disponibilité Dossier de la Consultation</t>
  </si>
  <si>
    <t>Date Attribution du Contrat</t>
  </si>
  <si>
    <t>Date Achèvement</t>
  </si>
  <si>
    <t>Société Tunisienne d'Electricité et de Gaz (STEG) 38 rue Kamel Atatürk 1080 Tunis</t>
  </si>
  <si>
    <t>Fourniture, transport, installation et mise en service des équipements de la téléconduite et la télétransmission</t>
  </si>
  <si>
    <t>NON</t>
  </si>
  <si>
    <t>Montant Estimé en 1000 UC</t>
  </si>
  <si>
    <t>Projet d'aménagement du réseau de transport de l'Electricité de la Tunisie, 13ème Plan.</t>
  </si>
  <si>
    <t xml:space="preserve">Tous les marchés sont à revue préalable </t>
  </si>
  <si>
    <t>Seuil  examens préalables (UC)</t>
  </si>
  <si>
    <t xml:space="preserve">Date  publication AAO </t>
  </si>
  <si>
    <t xml:space="preserve">Post </t>
  </si>
  <si>
    <t>P-TN-FA0-008</t>
  </si>
  <si>
    <t>20/02/2019</t>
  </si>
  <si>
    <t>Non</t>
  </si>
  <si>
    <t>observation</t>
  </si>
  <si>
    <t>Etudes d’exécution, fourniture, installation, mise en service des équipements de téléconduite: Lot 1</t>
  </si>
  <si>
    <t xml:space="preserve">Etudes d’exécution, fourniture, installation, mise en service des équipements de télétransmission: Lot 2 </t>
  </si>
  <si>
    <t xml:space="preserve">Fourniture, transport, installation et mise en service des postes blindés HT GIS  : Lot 1 </t>
  </si>
  <si>
    <t>Fourniture, transport, installation et mise en service de trois postes mobiles : Lot 2</t>
  </si>
  <si>
    <t>Fourniture, transport, installation et mise en service des postes blindés HT GIS et des postes mobiles HT/MT</t>
  </si>
  <si>
    <t>Fréquence des examens à posteriori</t>
  </si>
  <si>
    <t>Décembre 2022 - Décembre 2026</t>
  </si>
  <si>
    <t>Prêt BAD N° 2000200004557 et Prêt AGTF N° 5050200000951</t>
  </si>
  <si>
    <t>Cet AOI est en phase d'examen de rapport d'évaluation des offres par la BAD</t>
  </si>
  <si>
    <t>Mai 2019/ 12-09-2024 / Décembre 2024</t>
  </si>
  <si>
    <t>Description du Package</t>
  </si>
  <si>
    <t>Nombre de lots</t>
  </si>
  <si>
    <t>Décembre 2022 - 31/12/2026</t>
  </si>
  <si>
    <t>4-juin2025 (*)</t>
  </si>
  <si>
    <t>* la deuxième transmission</t>
  </si>
  <si>
    <t>+448 j</t>
  </si>
  <si>
    <t>+ 7j</t>
  </si>
  <si>
    <t>+ 15j</t>
  </si>
  <si>
    <t>+ 30j</t>
  </si>
  <si>
    <t>+ 45j</t>
  </si>
  <si>
    <t>+ 21j</t>
  </si>
  <si>
    <t>Cet appel d'offre est la relance du lot N° 2 de l'ancien appel d'offres 2019E4009 dont la négociation avec SIEMENS n'a pas abouti et qui a obtenu l'avis de non objection de la BAD le 12-09-2024 pour le déclarer infrutueux et de le relancer en deux lots.
Les delais de réalisation sont comme suit:
- Lot N° 1: 448 jours
- Lot N° 2: 448 jours</t>
  </si>
  <si>
    <t>Méthodes et calendrier prévisionnel de passation de marchés (nouveaux appels d'offres à lancer en 2025)</t>
  </si>
  <si>
    <t>AOIB1
2025E4002</t>
  </si>
</sst>
</file>

<file path=xl/styles.xml><?xml version="1.0" encoding="utf-8"?>
<styleSheet xmlns="http://schemas.openxmlformats.org/spreadsheetml/2006/main">
  <numFmts count="10">
    <numFmt numFmtId="43" formatCode="_-* #,##0.00\ _€_-;\-* #,##0.00\ _€_-;_-* &quot;-&quot;??\ _€_-;_-@_-"/>
    <numFmt numFmtId="164" formatCode="_(* #,##0.00_);_(* \(#,##0.00\);_(* &quot;-&quot;??_);_(@_)"/>
    <numFmt numFmtId="165" formatCode="0.000"/>
    <numFmt numFmtId="166" formatCode="dd/mm/yy;@"/>
    <numFmt numFmtId="167" formatCode="[$-40C]dd\-mmm\-yy;@"/>
    <numFmt numFmtId="168" formatCode="_-* #,##0\ _€_-;\-* #,##0\ _€_-;_-* &quot;-&quot;??\ _€_-;_-@_-"/>
    <numFmt numFmtId="169" formatCode="[$-409]d\-mmm\-yy;@"/>
    <numFmt numFmtId="170" formatCode="[$-40C]d\-mmm\-yy;@"/>
    <numFmt numFmtId="171" formatCode="[$-40C]d\ mmmm\ yyyy;@"/>
    <numFmt numFmtId="172" formatCode="_(* #,##0_);_(* \(#,##0\);_(* &quot;-&quot;??_);_(@_)"/>
  </numFmts>
  <fonts count="4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i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4"/>
      <color rgb="FF002060"/>
      <name val="Calibri"/>
      <family val="2"/>
    </font>
    <font>
      <b/>
      <sz val="11"/>
      <color rgb="FF00B050"/>
      <name val="Arial"/>
      <family val="2"/>
    </font>
    <font>
      <sz val="11"/>
      <color rgb="FF00B050"/>
      <name val="Arial"/>
      <family val="2"/>
    </font>
    <font>
      <sz val="11"/>
      <color theme="1"/>
      <name val="Arial"/>
      <family val="2"/>
    </font>
    <font>
      <sz val="14"/>
      <color rgb="FF000000"/>
      <name val="Times New Roman"/>
      <family val="1"/>
    </font>
    <font>
      <sz val="12"/>
      <color rgb="FF00206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232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 applyProtection="1">
      <alignment vertical="top" wrapText="1"/>
      <protection locked="0"/>
    </xf>
    <xf numFmtId="0" fontId="1" fillId="0" borderId="0" xfId="0" applyFont="1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vertical="top" wrapText="1"/>
    </xf>
    <xf numFmtId="49" fontId="20" fillId="0" borderId="0" xfId="0" applyNumberFormat="1" applyFont="1"/>
    <xf numFmtId="49" fontId="21" fillId="0" borderId="0" xfId="0" applyNumberFormat="1" applyFont="1"/>
    <xf numFmtId="49" fontId="22" fillId="0" borderId="0" xfId="0" applyNumberFormat="1" applyFont="1"/>
    <xf numFmtId="49" fontId="22" fillId="0" borderId="0" xfId="0" applyNumberFormat="1" applyFont="1" applyAlignment="1">
      <alignment wrapText="1"/>
    </xf>
    <xf numFmtId="0" fontId="23" fillId="0" borderId="0" xfId="0" applyFont="1"/>
    <xf numFmtId="49" fontId="21" fillId="0" borderId="1" xfId="0" applyNumberFormat="1" applyFont="1" applyBorder="1" applyAlignment="1">
      <alignment horizontal="left" vertical="center"/>
    </xf>
    <xf numFmtId="0" fontId="24" fillId="0" borderId="0" xfId="0" applyFont="1"/>
    <xf numFmtId="0" fontId="25" fillId="0" borderId="0" xfId="0" applyFont="1"/>
    <xf numFmtId="49" fontId="21" fillId="0" borderId="2" xfId="0" applyNumberFormat="1" applyFont="1" applyBorder="1" applyAlignment="1">
      <alignment vertical="center"/>
    </xf>
    <xf numFmtId="49" fontId="7" fillId="0" borderId="0" xfId="0" applyNumberFormat="1" applyFont="1"/>
    <xf numFmtId="167" fontId="7" fillId="0" borderId="0" xfId="0" applyNumberFormat="1" applyFont="1"/>
    <xf numFmtId="167" fontId="1" fillId="0" borderId="0" xfId="0" applyNumberFormat="1" applyFont="1"/>
    <xf numFmtId="0" fontId="10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0" fillId="0" borderId="0" xfId="0" applyNumberFormat="1" applyFont="1"/>
    <xf numFmtId="167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vertical="center"/>
    </xf>
    <xf numFmtId="49" fontId="6" fillId="0" borderId="3" xfId="0" applyNumberFormat="1" applyFont="1" applyBorder="1"/>
    <xf numFmtId="49" fontId="7" fillId="0" borderId="0" xfId="0" applyNumberFormat="1" applyFont="1" applyAlignment="1">
      <alignment wrapText="1"/>
    </xf>
    <xf numFmtId="49" fontId="6" fillId="0" borderId="0" xfId="0" applyNumberFormat="1" applyFont="1"/>
    <xf numFmtId="49" fontId="7" fillId="0" borderId="0" xfId="0" applyNumberFormat="1" applyFont="1" applyProtection="1">
      <protection locked="0"/>
    </xf>
    <xf numFmtId="49" fontId="13" fillId="0" borderId="0" xfId="0" applyNumberFormat="1" applyFont="1"/>
    <xf numFmtId="49" fontId="7" fillId="0" borderId="0" xfId="0" applyNumberFormat="1" applyFont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168" fontId="7" fillId="2" borderId="4" xfId="1" applyNumberFormat="1" applyFont="1" applyFill="1" applyBorder="1" applyAlignment="1">
      <alignment vertical="center"/>
    </xf>
    <xf numFmtId="14" fontId="7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166" fontId="3" fillId="3" borderId="5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/>
    </xf>
    <xf numFmtId="49" fontId="8" fillId="4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3" fontId="7" fillId="2" borderId="4" xfId="1" applyNumberFormat="1" applyFont="1" applyFill="1" applyBorder="1" applyAlignment="1">
      <alignment vertical="center"/>
    </xf>
    <xf numFmtId="43" fontId="8" fillId="4" borderId="7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166" fontId="3" fillId="3" borderId="13" xfId="0" applyNumberFormat="1" applyFont="1" applyFill="1" applyBorder="1" applyAlignment="1">
      <alignment horizontal="center" vertical="center" wrapText="1"/>
    </xf>
    <xf numFmtId="49" fontId="26" fillId="3" borderId="4" xfId="0" applyNumberFormat="1" applyFont="1" applyFill="1" applyBorder="1" applyAlignment="1">
      <alignment horizontal="center" vertical="top" wrapText="1"/>
    </xf>
    <xf numFmtId="0" fontId="27" fillId="0" borderId="0" xfId="0" applyFont="1"/>
    <xf numFmtId="172" fontId="28" fillId="3" borderId="4" xfId="1" applyNumberFormat="1" applyFont="1" applyFill="1" applyBorder="1" applyAlignment="1">
      <alignment vertical="center" wrapText="1"/>
    </xf>
    <xf numFmtId="166" fontId="16" fillId="3" borderId="1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vertical="top" wrapText="1"/>
    </xf>
    <xf numFmtId="4" fontId="2" fillId="0" borderId="0" xfId="1" applyNumberFormat="1" applyFont="1" applyBorder="1" applyAlignment="1">
      <alignment vertical="top" wrapText="1"/>
    </xf>
    <xf numFmtId="166" fontId="17" fillId="3" borderId="12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166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center" vertical="top" wrapText="1"/>
    </xf>
    <xf numFmtId="166" fontId="16" fillId="3" borderId="45" xfId="0" applyNumberFormat="1" applyFont="1" applyFill="1" applyBorder="1" applyAlignment="1">
      <alignment horizontal="center" vertical="center" wrapText="1"/>
    </xf>
    <xf numFmtId="166" fontId="16" fillId="3" borderId="12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top"/>
    </xf>
    <xf numFmtId="170" fontId="33" fillId="0" borderId="4" xfId="0" applyNumberFormat="1" applyFont="1" applyBorder="1" applyAlignment="1" applyProtection="1">
      <alignment horizontal="center" vertical="top" wrapText="1"/>
      <protection locked="0"/>
    </xf>
    <xf numFmtId="170" fontId="33" fillId="0" borderId="39" xfId="0" applyNumberFormat="1" applyFont="1" applyBorder="1" applyAlignment="1" applyProtection="1">
      <alignment horizontal="center" vertical="top" wrapText="1"/>
      <protection locked="0"/>
    </xf>
    <xf numFmtId="166" fontId="14" fillId="0" borderId="50" xfId="0" applyNumberFormat="1" applyFont="1" applyBorder="1" applyAlignment="1" applyProtection="1">
      <alignment horizontal="left" vertical="center" wrapText="1"/>
      <protection locked="0"/>
    </xf>
    <xf numFmtId="170" fontId="34" fillId="0" borderId="6" xfId="0" applyNumberFormat="1" applyFont="1" applyBorder="1" applyAlignment="1" applyProtection="1">
      <alignment horizontal="center" vertical="top" wrapText="1"/>
      <protection locked="0"/>
    </xf>
    <xf numFmtId="170" fontId="30" fillId="0" borderId="16" xfId="0" applyNumberFormat="1" applyFont="1" applyBorder="1" applyAlignment="1" applyProtection="1">
      <alignment horizontal="center" vertical="top" wrapText="1"/>
      <protection locked="0"/>
    </xf>
    <xf numFmtId="170" fontId="30" fillId="0" borderId="22" xfId="0" applyNumberFormat="1" applyFont="1" applyBorder="1" applyAlignment="1" applyProtection="1">
      <alignment horizontal="center" vertical="top" wrapText="1"/>
      <protection locked="0"/>
    </xf>
    <xf numFmtId="170" fontId="30" fillId="0" borderId="15" xfId="0" applyNumberFormat="1" applyFont="1" applyBorder="1" applyAlignment="1" applyProtection="1">
      <alignment horizontal="center" vertical="top" wrapText="1"/>
      <protection locked="0"/>
    </xf>
    <xf numFmtId="170" fontId="30" fillId="0" borderId="4" xfId="0" applyNumberFormat="1" applyFont="1" applyBorder="1" applyAlignment="1" applyProtection="1">
      <alignment horizontal="center" vertical="top" wrapText="1"/>
      <protection locked="0"/>
    </xf>
    <xf numFmtId="170" fontId="30" fillId="0" borderId="17" xfId="0" applyNumberFormat="1" applyFont="1" applyBorder="1" applyAlignment="1" applyProtection="1">
      <alignment horizontal="center" vertical="top" wrapText="1"/>
      <protection locked="0"/>
    </xf>
    <xf numFmtId="166" fontId="30" fillId="0" borderId="51" xfId="0" applyNumberFormat="1" applyFont="1" applyBorder="1" applyAlignment="1" applyProtection="1">
      <alignment horizontal="left" vertical="center" wrapText="1"/>
      <protection locked="0"/>
    </xf>
    <xf numFmtId="170" fontId="30" fillId="0" borderId="6" xfId="0" applyNumberFormat="1" applyFont="1" applyBorder="1" applyAlignment="1" applyProtection="1">
      <alignment horizontal="center" vertical="top" wrapText="1"/>
      <protection locked="0"/>
    </xf>
    <xf numFmtId="170" fontId="30" fillId="0" borderId="51" xfId="0" applyNumberFormat="1" applyFont="1" applyBorder="1" applyAlignment="1" applyProtection="1">
      <alignment horizontal="center" vertical="top" wrapText="1"/>
      <protection locked="0"/>
    </xf>
    <xf numFmtId="170" fontId="33" fillId="0" borderId="4" xfId="0" applyNumberFormat="1" applyFont="1" applyBorder="1" applyAlignment="1" applyProtection="1">
      <alignment vertical="top" wrapText="1"/>
      <protection locked="0"/>
    </xf>
    <xf numFmtId="170" fontId="33" fillId="0" borderId="39" xfId="0" applyNumberFormat="1" applyFont="1" applyBorder="1" applyAlignment="1" applyProtection="1">
      <alignment vertical="top" wrapText="1"/>
      <protection locked="0"/>
    </xf>
    <xf numFmtId="166" fontId="14" fillId="0" borderId="51" xfId="0" applyNumberFormat="1" applyFont="1" applyBorder="1" applyAlignment="1" applyProtection="1">
      <alignment horizontal="left" vertical="center" wrapText="1"/>
      <protection locked="0"/>
    </xf>
    <xf numFmtId="49" fontId="35" fillId="0" borderId="6" xfId="0" applyNumberFormat="1" applyFont="1" applyBorder="1" applyAlignment="1" applyProtection="1">
      <alignment horizontal="center" vertical="center" wrapText="1"/>
      <protection locked="0"/>
    </xf>
    <xf numFmtId="170" fontId="33" fillId="0" borderId="48" xfId="0" applyNumberFormat="1" applyFont="1" applyBorder="1" applyAlignment="1" applyProtection="1">
      <alignment horizontal="center" vertical="top" wrapText="1"/>
      <protection locked="0"/>
    </xf>
    <xf numFmtId="170" fontId="36" fillId="0" borderId="22" xfId="0" applyNumberFormat="1" applyFont="1" applyBorder="1" applyAlignment="1" applyProtection="1">
      <alignment horizontal="center" vertical="center" wrapText="1"/>
      <protection locked="0"/>
    </xf>
    <xf numFmtId="170" fontId="37" fillId="0" borderId="16" xfId="0" applyNumberFormat="1" applyFont="1" applyBorder="1" applyAlignment="1" applyProtection="1">
      <alignment horizontal="center" vertical="center" wrapText="1"/>
      <protection locked="0"/>
    </xf>
    <xf numFmtId="170" fontId="37" fillId="0" borderId="22" xfId="0" applyNumberFormat="1" applyFont="1" applyBorder="1" applyAlignment="1" applyProtection="1">
      <alignment horizontal="center" vertical="center" wrapText="1"/>
      <protection locked="0"/>
    </xf>
    <xf numFmtId="170" fontId="37" fillId="0" borderId="45" xfId="0" applyNumberFormat="1" applyFont="1" applyBorder="1" applyAlignment="1" applyProtection="1">
      <alignment horizontal="center" vertical="center" wrapText="1"/>
      <protection locked="0"/>
    </xf>
    <xf numFmtId="170" fontId="37" fillId="0" borderId="15" xfId="0" applyNumberFormat="1" applyFont="1" applyBorder="1" applyAlignment="1" applyProtection="1">
      <alignment horizontal="center" vertical="center" wrapText="1"/>
      <protection locked="0"/>
    </xf>
    <xf numFmtId="170" fontId="26" fillId="0" borderId="19" xfId="0" applyNumberFormat="1" applyFont="1" applyBorder="1" applyAlignment="1" applyProtection="1">
      <alignment horizontal="center" vertical="top" wrapText="1"/>
      <protection locked="0"/>
    </xf>
    <xf numFmtId="170" fontId="30" fillId="0" borderId="51" xfId="0" applyNumberFormat="1" applyFont="1" applyBorder="1" applyAlignment="1" applyProtection="1">
      <alignment horizontal="left" vertical="center" wrapText="1"/>
      <protection locked="0"/>
    </xf>
    <xf numFmtId="170" fontId="37" fillId="0" borderId="6" xfId="0" applyNumberFormat="1" applyFont="1" applyBorder="1" applyAlignment="1" applyProtection="1">
      <alignment horizontal="center" vertical="center" wrapText="1"/>
      <protection locked="0"/>
    </xf>
    <xf numFmtId="170" fontId="37" fillId="0" borderId="17" xfId="0" applyNumberFormat="1" applyFont="1" applyBorder="1" applyAlignment="1" applyProtection="1">
      <alignment horizontal="center" vertical="center" wrapText="1"/>
      <protection locked="0"/>
    </xf>
    <xf numFmtId="170" fontId="37" fillId="0" borderId="39" xfId="0" applyNumberFormat="1" applyFont="1" applyBorder="1" applyAlignment="1" applyProtection="1">
      <alignment horizontal="center" vertical="center" wrapText="1"/>
      <protection locked="0"/>
    </xf>
    <xf numFmtId="170" fontId="37" fillId="0" borderId="48" xfId="0" applyNumberFormat="1" applyFont="1" applyBorder="1" applyAlignment="1" applyProtection="1">
      <alignment horizontal="center" vertical="center" wrapText="1"/>
      <protection locked="0"/>
    </xf>
    <xf numFmtId="170" fontId="37" fillId="0" borderId="10" xfId="0" applyNumberFormat="1" applyFont="1" applyBorder="1" applyAlignment="1" applyProtection="1">
      <alignment horizontal="center" vertical="center" wrapText="1"/>
      <protection locked="0"/>
    </xf>
    <xf numFmtId="170" fontId="37" fillId="0" borderId="52" xfId="0" applyNumberFormat="1" applyFont="1" applyBorder="1" applyAlignment="1" applyProtection="1">
      <alignment horizontal="center" vertical="center" wrapText="1"/>
      <protection locked="0"/>
    </xf>
    <xf numFmtId="170" fontId="33" fillId="0" borderId="19" xfId="0" applyNumberFormat="1" applyFont="1" applyBorder="1" applyAlignment="1" applyProtection="1">
      <alignment vertical="top" wrapText="1"/>
      <protection locked="0"/>
    </xf>
    <xf numFmtId="166" fontId="33" fillId="0" borderId="39" xfId="0" applyNumberFormat="1" applyFont="1" applyBorder="1" applyAlignment="1" applyProtection="1">
      <alignment vertical="top" wrapText="1"/>
      <protection locked="0"/>
    </xf>
    <xf numFmtId="170" fontId="37" fillId="0" borderId="37" xfId="0" applyNumberFormat="1" applyFont="1" applyBorder="1" applyAlignment="1" applyProtection="1">
      <alignment vertical="center" wrapText="1"/>
      <protection locked="0"/>
    </xf>
    <xf numFmtId="170" fontId="37" fillId="0" borderId="49" xfId="0" applyNumberFormat="1" applyFont="1" applyBorder="1" applyAlignment="1" applyProtection="1">
      <alignment vertical="center" wrapText="1"/>
      <protection locked="0"/>
    </xf>
    <xf numFmtId="170" fontId="26" fillId="0" borderId="6" xfId="0" applyNumberFormat="1" applyFont="1" applyBorder="1" applyAlignment="1" applyProtection="1">
      <alignment horizontal="center" vertical="center" wrapText="1"/>
      <protection locked="0"/>
    </xf>
    <xf numFmtId="170" fontId="30" fillId="0" borderId="6" xfId="0" applyNumberFormat="1" applyFont="1" applyBorder="1" applyAlignment="1" applyProtection="1">
      <alignment vertical="top" wrapText="1"/>
      <protection locked="0"/>
    </xf>
    <xf numFmtId="170" fontId="33" fillId="0" borderId="22" xfId="0" applyNumberFormat="1" applyFont="1" applyBorder="1" applyAlignment="1" applyProtection="1">
      <alignment horizontal="center" vertical="top" wrapText="1"/>
      <protection locked="0"/>
    </xf>
    <xf numFmtId="170" fontId="26" fillId="0" borderId="4" xfId="0" applyNumberFormat="1" applyFont="1" applyBorder="1" applyAlignment="1" applyProtection="1">
      <alignment horizontal="center" vertical="top" wrapText="1"/>
      <protection locked="0"/>
    </xf>
    <xf numFmtId="170" fontId="30" fillId="0" borderId="4" xfId="0" applyNumberFormat="1" applyFont="1" applyBorder="1" applyAlignment="1" applyProtection="1">
      <alignment vertical="top" wrapText="1"/>
      <protection locked="0"/>
    </xf>
    <xf numFmtId="166" fontId="34" fillId="0" borderId="4" xfId="0" applyNumberFormat="1" applyFont="1" applyBorder="1" applyAlignment="1">
      <alignment horizontal="center" vertical="top" wrapText="1"/>
    </xf>
    <xf numFmtId="166" fontId="34" fillId="0" borderId="39" xfId="0" applyNumberFormat="1" applyFont="1" applyBorder="1" applyAlignment="1">
      <alignment horizontal="center" vertical="top" wrapText="1"/>
    </xf>
    <xf numFmtId="166" fontId="15" fillId="0" borderId="53" xfId="0" applyNumberFormat="1" applyFont="1" applyBorder="1" applyAlignment="1">
      <alignment horizontal="left" vertical="center" wrapText="1"/>
    </xf>
    <xf numFmtId="166" fontId="26" fillId="0" borderId="54" xfId="0" applyNumberFormat="1" applyFont="1" applyBorder="1" applyAlignment="1">
      <alignment horizontal="center" vertical="top" wrapText="1"/>
    </xf>
    <xf numFmtId="166" fontId="26" fillId="0" borderId="29" xfId="0" applyNumberFormat="1" applyFont="1" applyBorder="1" applyAlignment="1">
      <alignment horizontal="center" vertical="top" wrapText="1"/>
    </xf>
    <xf numFmtId="166" fontId="26" fillId="0" borderId="55" xfId="0" applyNumberFormat="1" applyFont="1" applyBorder="1" applyAlignment="1">
      <alignment horizontal="center" vertical="top" wrapText="1"/>
    </xf>
    <xf numFmtId="166" fontId="26" fillId="0" borderId="56" xfId="0" applyNumberFormat="1" applyFont="1" applyBorder="1" applyAlignment="1">
      <alignment horizontal="center" vertical="top" wrapText="1"/>
    </xf>
    <xf numFmtId="0" fontId="38" fillId="0" borderId="0" xfId="0" quotePrefix="1" applyFont="1"/>
    <xf numFmtId="0" fontId="38" fillId="0" borderId="0" xfId="0" applyFont="1"/>
    <xf numFmtId="0" fontId="39" fillId="0" borderId="0" xfId="0" applyFont="1"/>
    <xf numFmtId="0" fontId="39" fillId="0" borderId="0" xfId="0" quotePrefix="1" applyFont="1"/>
    <xf numFmtId="49" fontId="30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3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30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172" fontId="29" fillId="5" borderId="9" xfId="1" applyNumberFormat="1" applyFont="1" applyFill="1" applyBorder="1" applyAlignment="1" applyProtection="1">
      <alignment horizontal="center" vertical="center" wrapText="1"/>
      <protection locked="0"/>
    </xf>
    <xf numFmtId="172" fontId="29" fillId="5" borderId="14" xfId="1" applyNumberFormat="1" applyFont="1" applyFill="1" applyBorder="1" applyAlignment="1" applyProtection="1">
      <alignment horizontal="center" vertical="center" wrapText="1"/>
      <protection locked="0"/>
    </xf>
    <xf numFmtId="172" fontId="29" fillId="5" borderId="10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0" xfId="0" applyNumberFormat="1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top" wrapText="1"/>
    </xf>
    <xf numFmtId="49" fontId="21" fillId="6" borderId="15" xfId="0" applyNumberFormat="1" applyFont="1" applyFill="1" applyBorder="1" applyAlignment="1">
      <alignment horizontal="left"/>
    </xf>
    <xf numFmtId="49" fontId="21" fillId="6" borderId="16" xfId="0" applyNumberFormat="1" applyFont="1" applyFill="1" applyBorder="1" applyAlignment="1">
      <alignment horizontal="left"/>
    </xf>
    <xf numFmtId="49" fontId="31" fillId="6" borderId="4" xfId="0" applyNumberFormat="1" applyFont="1" applyFill="1" applyBorder="1" applyAlignment="1">
      <alignment horizontal="left"/>
    </xf>
    <xf numFmtId="49" fontId="31" fillId="6" borderId="17" xfId="0" applyNumberFormat="1" applyFont="1" applyFill="1" applyBorder="1" applyAlignment="1">
      <alignment horizontal="left"/>
    </xf>
    <xf numFmtId="49" fontId="32" fillId="7" borderId="18" xfId="0" applyNumberFormat="1" applyFont="1" applyFill="1" applyBorder="1" applyAlignment="1">
      <alignment horizontal="left" vertical="center"/>
    </xf>
    <xf numFmtId="49" fontId="32" fillId="7" borderId="19" xfId="0" applyNumberFormat="1" applyFont="1" applyFill="1" applyBorder="1" applyAlignment="1">
      <alignment horizontal="left" vertical="center"/>
    </xf>
    <xf numFmtId="49" fontId="32" fillId="7" borderId="20" xfId="0" applyNumberFormat="1" applyFont="1" applyFill="1" applyBorder="1" applyAlignment="1">
      <alignment horizontal="left" vertical="center"/>
    </xf>
    <xf numFmtId="49" fontId="32" fillId="7" borderId="21" xfId="0" applyNumberFormat="1" applyFont="1" applyFill="1" applyBorder="1" applyAlignment="1">
      <alignment horizontal="left" vertical="center"/>
    </xf>
    <xf numFmtId="49" fontId="8" fillId="6" borderId="22" xfId="0" applyNumberFormat="1" applyFont="1" applyFill="1" applyBorder="1" applyAlignment="1">
      <alignment horizontal="center" vertical="center" wrapText="1"/>
    </xf>
    <xf numFmtId="49" fontId="8" fillId="6" borderId="15" xfId="0" applyNumberFormat="1" applyFont="1" applyFill="1" applyBorder="1" applyAlignment="1">
      <alignment horizontal="center" vertical="center" wrapText="1"/>
    </xf>
    <xf numFmtId="49" fontId="8" fillId="6" borderId="23" xfId="0" applyNumberFormat="1" applyFont="1" applyFill="1" applyBorder="1" applyAlignment="1">
      <alignment horizontal="center" vertical="center" wrapText="1"/>
    </xf>
    <xf numFmtId="49" fontId="8" fillId="6" borderId="24" xfId="0" applyNumberFormat="1" applyFont="1" applyFill="1" applyBorder="1" applyAlignment="1">
      <alignment horizontal="center" vertical="center" wrapText="1"/>
    </xf>
    <xf numFmtId="3" fontId="9" fillId="7" borderId="25" xfId="0" applyNumberFormat="1" applyFont="1" applyFill="1" applyBorder="1" applyAlignment="1">
      <alignment horizontal="center" vertical="center" wrapText="1"/>
    </xf>
    <xf numFmtId="3" fontId="9" fillId="7" borderId="26" xfId="0" applyNumberFormat="1" applyFont="1" applyFill="1" applyBorder="1" applyAlignment="1">
      <alignment horizontal="center" vertical="center" wrapText="1"/>
    </xf>
    <xf numFmtId="3" fontId="9" fillId="7" borderId="27" xfId="0" applyNumberFormat="1" applyFont="1" applyFill="1" applyBorder="1" applyAlignment="1">
      <alignment horizontal="center" vertical="center" wrapText="1"/>
    </xf>
    <xf numFmtId="3" fontId="9" fillId="7" borderId="28" xfId="0" applyNumberFormat="1" applyFont="1" applyFill="1" applyBorder="1" applyAlignment="1">
      <alignment horizontal="center" vertic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3" fontId="9" fillId="7" borderId="29" xfId="0" applyNumberFormat="1" applyFont="1" applyFill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171" fontId="31" fillId="6" borderId="4" xfId="0" applyNumberFormat="1" applyFont="1" applyFill="1" applyBorder="1" applyAlignment="1">
      <alignment horizontal="left"/>
    </xf>
    <xf numFmtId="171" fontId="31" fillId="6" borderId="17" xfId="0" applyNumberFormat="1" applyFont="1" applyFill="1" applyBorder="1" applyAlignment="1">
      <alignment horizontal="left"/>
    </xf>
    <xf numFmtId="166" fontId="4" fillId="3" borderId="32" xfId="0" applyNumberFormat="1" applyFont="1" applyFill="1" applyBorder="1" applyAlignment="1">
      <alignment horizontal="center" vertical="center" wrapText="1"/>
    </xf>
    <xf numFmtId="166" fontId="4" fillId="3" borderId="33" xfId="0" applyNumberFormat="1" applyFont="1" applyFill="1" applyBorder="1" applyAlignment="1">
      <alignment horizontal="center" vertical="center" wrapText="1"/>
    </xf>
    <xf numFmtId="166" fontId="4" fillId="3" borderId="34" xfId="0" applyNumberFormat="1" applyFont="1" applyFill="1" applyBorder="1" applyAlignment="1">
      <alignment horizontal="center" vertical="center" wrapText="1"/>
    </xf>
    <xf numFmtId="49" fontId="8" fillId="6" borderId="35" xfId="0" applyNumberFormat="1" applyFont="1" applyFill="1" applyBorder="1" applyAlignment="1">
      <alignment horizontal="center" vertical="center" wrapText="1"/>
    </xf>
    <xf numFmtId="49" fontId="31" fillId="6" borderId="36" xfId="0" applyNumberFormat="1" applyFont="1" applyFill="1" applyBorder="1" applyAlignment="1">
      <alignment horizontal="left"/>
    </xf>
    <xf numFmtId="49" fontId="31" fillId="6" borderId="37" xfId="0" applyNumberFormat="1" applyFont="1" applyFill="1" applyBorder="1" applyAlignment="1">
      <alignment horizontal="left"/>
    </xf>
    <xf numFmtId="49" fontId="30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30" xfId="0" applyNumberFormat="1" applyFont="1" applyBorder="1" applyAlignment="1">
      <alignment horizontal="left" vertical="top" wrapText="1"/>
    </xf>
    <xf numFmtId="2" fontId="19" fillId="0" borderId="38" xfId="0" applyNumberFormat="1" applyFont="1" applyBorder="1" applyAlignment="1">
      <alignment horizontal="left" vertical="top" wrapText="1"/>
    </xf>
    <xf numFmtId="2" fontId="19" fillId="0" borderId="31" xfId="0" applyNumberFormat="1" applyFont="1" applyBorder="1" applyAlignment="1">
      <alignment horizontal="left" vertical="top" wrapText="1"/>
    </xf>
    <xf numFmtId="2" fontId="19" fillId="0" borderId="29" xfId="0" applyNumberFormat="1" applyFont="1" applyBorder="1" applyAlignment="1">
      <alignment horizontal="left" vertical="top" wrapText="1"/>
    </xf>
    <xf numFmtId="49" fontId="30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30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30" fillId="5" borderId="10" xfId="0" applyNumberFormat="1" applyFont="1" applyFill="1" applyBorder="1" applyAlignment="1" applyProtection="1">
      <alignment horizontal="left" vertical="center" wrapText="1"/>
      <protection locked="0"/>
    </xf>
    <xf numFmtId="49" fontId="30" fillId="5" borderId="4" xfId="0" applyNumberFormat="1" applyFont="1" applyFill="1" applyBorder="1" applyAlignment="1" applyProtection="1">
      <alignment horizontal="left" vertical="center" wrapText="1"/>
      <protection locked="0"/>
    </xf>
    <xf numFmtId="172" fontId="29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14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40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41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3" xfId="0" applyNumberFormat="1" applyFont="1" applyBorder="1" applyAlignment="1">
      <alignment horizontal="left" vertical="top" wrapText="1"/>
    </xf>
    <xf numFmtId="2" fontId="2" fillId="0" borderId="42" xfId="0" applyNumberFormat="1" applyFont="1" applyBorder="1" applyAlignment="1">
      <alignment horizontal="left" vertical="top" wrapText="1"/>
    </xf>
    <xf numFmtId="2" fontId="2" fillId="0" borderId="30" xfId="0" applyNumberFormat="1" applyFont="1" applyBorder="1" applyAlignment="1">
      <alignment horizontal="left" vertical="top" wrapText="1"/>
    </xf>
    <xf numFmtId="2" fontId="2" fillId="0" borderId="38" xfId="0" applyNumberFormat="1" applyFont="1" applyBorder="1" applyAlignment="1">
      <alignment horizontal="left" vertical="top" wrapText="1"/>
    </xf>
    <xf numFmtId="2" fontId="2" fillId="0" borderId="0" xfId="0" applyNumberFormat="1" applyFont="1" applyAlignment="1">
      <alignment horizontal="left" vertical="top" wrapText="1"/>
    </xf>
    <xf numFmtId="2" fontId="2" fillId="0" borderId="31" xfId="0" applyNumberFormat="1" applyFont="1" applyBorder="1" applyAlignment="1">
      <alignment horizontal="left" vertical="top" wrapText="1"/>
    </xf>
    <xf numFmtId="2" fontId="2" fillId="0" borderId="29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top" wrapText="1"/>
    </xf>
    <xf numFmtId="49" fontId="6" fillId="0" borderId="2" xfId="0" applyNumberFormat="1" applyFont="1" applyBorder="1" applyAlignment="1">
      <alignment horizontal="left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2" xfId="0" applyNumberFormat="1" applyFont="1" applyFill="1" applyBorder="1" applyAlignment="1">
      <alignment horizontal="center" vertical="center"/>
    </xf>
    <xf numFmtId="49" fontId="12" fillId="3" borderId="45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11" fillId="8" borderId="13" xfId="0" applyNumberFormat="1" applyFont="1" applyFill="1" applyBorder="1" applyAlignment="1">
      <alignment horizontal="center" vertical="center"/>
    </xf>
    <xf numFmtId="49" fontId="11" fillId="8" borderId="42" xfId="0" applyNumberFormat="1" applyFont="1" applyFill="1" applyBorder="1" applyAlignment="1">
      <alignment horizontal="center" vertical="center"/>
    </xf>
    <xf numFmtId="49" fontId="11" fillId="8" borderId="31" xfId="0" applyNumberFormat="1" applyFont="1" applyFill="1" applyBorder="1" applyAlignment="1">
      <alignment horizontal="center" vertical="center"/>
    </xf>
    <xf numFmtId="49" fontId="11" fillId="8" borderId="29" xfId="0" applyNumberFormat="1" applyFont="1" applyFill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textRotation="90" wrapText="1"/>
    </xf>
    <xf numFmtId="49" fontId="11" fillId="0" borderId="43" xfId="0" applyNumberFormat="1" applyFont="1" applyBorder="1" applyAlignment="1">
      <alignment horizontal="center" vertical="center" textRotation="90"/>
    </xf>
    <xf numFmtId="49" fontId="11" fillId="0" borderId="44" xfId="0" applyNumberFormat="1" applyFont="1" applyBorder="1" applyAlignment="1">
      <alignment horizontal="center" vertical="center" textRotation="90"/>
    </xf>
    <xf numFmtId="49" fontId="18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7" fillId="9" borderId="9" xfId="0" applyFont="1" applyFill="1" applyBorder="1" applyAlignment="1" applyProtection="1">
      <alignment horizontal="left" vertical="center" wrapText="1"/>
      <protection locked="0"/>
    </xf>
    <xf numFmtId="0" fontId="7" fillId="9" borderId="14" xfId="0" applyFont="1" applyFill="1" applyBorder="1" applyAlignment="1" applyProtection="1">
      <alignment horizontal="left" vertical="center" wrapText="1"/>
      <protection locked="0"/>
    </xf>
    <xf numFmtId="0" fontId="7" fillId="9" borderId="10" xfId="0" applyFont="1" applyFill="1" applyBorder="1" applyAlignment="1" applyProtection="1">
      <alignment horizontal="left" vertical="center" wrapText="1"/>
      <protection locked="0"/>
    </xf>
    <xf numFmtId="169" fontId="7" fillId="9" borderId="9" xfId="0" applyNumberFormat="1" applyFont="1" applyFill="1" applyBorder="1" applyAlignment="1" applyProtection="1">
      <alignment horizontal="center" vertical="center"/>
      <protection locked="0"/>
    </xf>
    <xf numFmtId="169" fontId="7" fillId="9" borderId="14" xfId="0" applyNumberFormat="1" applyFont="1" applyFill="1" applyBorder="1" applyAlignment="1" applyProtection="1">
      <alignment horizontal="center" vertical="center"/>
      <protection locked="0"/>
    </xf>
    <xf numFmtId="169" fontId="7" fillId="9" borderId="10" xfId="0" applyNumberFormat="1" applyFont="1" applyFill="1" applyBorder="1" applyAlignment="1" applyProtection="1">
      <alignment horizontal="center" vertical="center"/>
      <protection locked="0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7" fillId="9" borderId="10" xfId="0" applyFont="1" applyFill="1" applyBorder="1" applyAlignment="1" applyProtection="1">
      <alignment horizontal="center" vertical="center" wrapText="1"/>
      <protection locked="0"/>
    </xf>
    <xf numFmtId="0" fontId="7" fillId="9" borderId="14" xfId="0" applyFont="1" applyFill="1" applyBorder="1" applyAlignment="1" applyProtection="1">
      <alignment horizontal="center" vertical="center"/>
      <protection locked="0"/>
    </xf>
    <xf numFmtId="0" fontId="7" fillId="9" borderId="10" xfId="0" applyFont="1" applyFill="1" applyBorder="1" applyAlignment="1" applyProtection="1">
      <alignment horizontal="center" vertical="center"/>
      <protection locked="0"/>
    </xf>
    <xf numFmtId="49" fontId="14" fillId="10" borderId="9" xfId="0" applyNumberFormat="1" applyFont="1" applyFill="1" applyBorder="1" applyAlignment="1" applyProtection="1">
      <alignment horizontal="left" vertical="center" wrapText="1"/>
      <protection locked="0"/>
    </xf>
    <xf numFmtId="49" fontId="14" fillId="10" borderId="14" xfId="0" applyNumberFormat="1" applyFont="1" applyFill="1" applyBorder="1" applyAlignment="1" applyProtection="1">
      <alignment horizontal="left" vertical="center" wrapText="1"/>
      <protection locked="0"/>
    </xf>
    <xf numFmtId="49" fontId="14" fillId="10" borderId="10" xfId="0" applyNumberFormat="1" applyFont="1" applyFill="1" applyBorder="1" applyAlignment="1" applyProtection="1">
      <alignment horizontal="left" vertical="center" wrapText="1"/>
      <protection locked="0"/>
    </xf>
    <xf numFmtId="49" fontId="14" fillId="9" borderId="9" xfId="0" applyNumberFormat="1" applyFont="1" applyFill="1" applyBorder="1" applyAlignment="1" applyProtection="1">
      <alignment horizontal="center" vertical="center" wrapText="1"/>
      <protection locked="0"/>
    </xf>
    <xf numFmtId="49" fontId="14" fillId="9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9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9" xfId="0" applyFont="1" applyFill="1" applyBorder="1" applyAlignment="1" applyProtection="1">
      <alignment horizontal="center" vertical="center" wrapText="1"/>
      <protection locked="0"/>
    </xf>
    <xf numFmtId="168" fontId="7" fillId="9" borderId="14" xfId="1" applyNumberFormat="1" applyFont="1" applyFill="1" applyBorder="1" applyAlignment="1" applyProtection="1">
      <alignment horizontal="center" vertical="center"/>
      <protection locked="0"/>
    </xf>
    <xf numFmtId="168" fontId="7" fillId="9" borderId="10" xfId="1" applyNumberFormat="1" applyFont="1" applyFill="1" applyBorder="1" applyAlignment="1" applyProtection="1">
      <alignment horizontal="center" vertical="center"/>
      <protection locked="0"/>
    </xf>
    <xf numFmtId="0" fontId="7" fillId="9" borderId="9" xfId="0" applyFont="1" applyFill="1" applyBorder="1" applyAlignment="1" applyProtection="1">
      <alignment horizontal="center" vertical="center"/>
      <protection locked="0"/>
    </xf>
    <xf numFmtId="49" fontId="32" fillId="7" borderId="6" xfId="0" applyNumberFormat="1" applyFont="1" applyFill="1" applyBorder="1" applyAlignment="1">
      <alignment horizontal="left"/>
    </xf>
    <xf numFmtId="49" fontId="32" fillId="7" borderId="4" xfId="0" applyNumberFormat="1" applyFont="1" applyFill="1" applyBorder="1" applyAlignment="1">
      <alignment horizontal="left"/>
    </xf>
    <xf numFmtId="168" fontId="36" fillId="9" borderId="9" xfId="1" applyNumberFormat="1" applyFont="1" applyFill="1" applyBorder="1" applyAlignment="1" applyProtection="1">
      <alignment horizontal="center" vertical="center"/>
      <protection locked="0"/>
    </xf>
    <xf numFmtId="168" fontId="36" fillId="9" borderId="14" xfId="1" applyNumberFormat="1" applyFont="1" applyFill="1" applyBorder="1" applyAlignment="1" applyProtection="1">
      <alignment horizontal="center" vertical="center"/>
      <protection locked="0"/>
    </xf>
    <xf numFmtId="168" fontId="36" fillId="9" borderId="10" xfId="1" applyNumberFormat="1" applyFont="1" applyFill="1" applyBorder="1" applyAlignment="1" applyProtection="1">
      <alignment horizontal="center" vertical="center"/>
      <protection locked="0"/>
    </xf>
    <xf numFmtId="49" fontId="3" fillId="9" borderId="46" xfId="0" applyNumberFormat="1" applyFont="1" applyFill="1" applyBorder="1" applyAlignment="1">
      <alignment horizontal="center" vertical="center"/>
    </xf>
    <xf numFmtId="49" fontId="3" fillId="9" borderId="47" xfId="0" applyNumberFormat="1" applyFont="1" applyFill="1" applyBorder="1" applyAlignment="1">
      <alignment horizontal="center" vertical="center"/>
    </xf>
    <xf numFmtId="49" fontId="3" fillId="9" borderId="48" xfId="0" applyNumberFormat="1" applyFont="1" applyFill="1" applyBorder="1" applyAlignment="1">
      <alignment horizontal="center" vertical="center"/>
    </xf>
    <xf numFmtId="49" fontId="32" fillId="7" borderId="49" xfId="0" applyNumberFormat="1" applyFont="1" applyFill="1" applyBorder="1" applyAlignment="1">
      <alignment horizontal="left"/>
    </xf>
    <xf numFmtId="49" fontId="32" fillId="7" borderId="36" xfId="0" applyNumberFormat="1" applyFont="1" applyFill="1" applyBorder="1" applyAlignment="1">
      <alignment horizontal="left"/>
    </xf>
  </cellXfs>
  <cellStyles count="4">
    <cellStyle name="Milliers" xfId="1" builtinId="3"/>
    <cellStyle name="Milliers 2" xfId="2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0"/>
  <sheetViews>
    <sheetView tabSelected="1" view="pageBreakPreview" topLeftCell="A4" zoomScale="85" zoomScaleSheetLayoutView="85" workbookViewId="0">
      <selection activeCell="P17" sqref="P17"/>
    </sheetView>
  </sheetViews>
  <sheetFormatPr baseColWidth="10" defaultColWidth="11.42578125" defaultRowHeight="12.75" outlineLevelRow="1" outlineLevelCol="1"/>
  <cols>
    <col min="1" max="1" width="6.7109375" style="1" customWidth="1"/>
    <col min="2" max="2" width="34.85546875" style="2" customWidth="1"/>
    <col min="3" max="5" width="12.85546875" style="2" customWidth="1" outlineLevel="1"/>
    <col min="6" max="6" width="13.5703125" style="2" customWidth="1" outlineLevel="1"/>
    <col min="7" max="7" width="16.5703125" style="2" customWidth="1" outlineLevel="1"/>
    <col min="8" max="10" width="12.85546875" style="2" customWidth="1" outlineLevel="1"/>
    <col min="11" max="13" width="12.85546875" style="8" customWidth="1" outlineLevel="1"/>
    <col min="14" max="14" width="12.85546875" style="8" customWidth="1"/>
    <col min="15" max="17" width="13" style="8" customWidth="1"/>
    <col min="18" max="18" width="14" style="8" customWidth="1"/>
    <col min="19" max="19" width="13" style="8" customWidth="1"/>
    <col min="20" max="20" width="21.5703125" style="8" customWidth="1"/>
    <col min="21" max="24" width="13" style="8" customWidth="1"/>
    <col min="25" max="25" width="13.42578125" style="3" customWidth="1"/>
    <col min="26" max="26" width="25.5703125" style="3" customWidth="1"/>
    <col min="27" max="33" width="13.42578125" style="3" customWidth="1"/>
    <col min="34" max="16384" width="11.42578125" style="3"/>
  </cols>
  <sheetData>
    <row r="1" spans="1:24" outlineLevel="1"/>
    <row r="2" spans="1:24" ht="21" customHeight="1" outlineLevel="1">
      <c r="B2" s="128" t="s">
        <v>1</v>
      </c>
      <c r="C2" s="128"/>
      <c r="D2" s="128"/>
      <c r="H2" s="129" t="s">
        <v>44</v>
      </c>
      <c r="I2" s="129"/>
      <c r="J2" s="129"/>
      <c r="K2" s="2"/>
      <c r="L2" s="2"/>
      <c r="M2" s="2"/>
      <c r="N2" s="2"/>
      <c r="O2" s="2"/>
      <c r="P2" s="2"/>
      <c r="Q2" s="2"/>
      <c r="R2" s="2"/>
    </row>
    <row r="3" spans="1:24" outlineLevel="1">
      <c r="A3" s="3"/>
    </row>
    <row r="4" spans="1:24" customFormat="1" ht="20.25" outlineLevel="1" thickBot="1">
      <c r="A4" s="10" t="s">
        <v>40</v>
      </c>
      <c r="B4" s="10" t="s">
        <v>2</v>
      </c>
      <c r="C4" s="10"/>
      <c r="D4" s="10"/>
      <c r="E4" s="11"/>
      <c r="F4" s="12"/>
      <c r="G4" s="12"/>
      <c r="H4" s="12"/>
      <c r="I4" s="12"/>
      <c r="J4" s="12"/>
      <c r="K4" s="12"/>
      <c r="L4" s="13"/>
      <c r="M4" s="12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4" s="17" customFormat="1" ht="15.75" outlineLevel="1">
      <c r="A5" s="148"/>
      <c r="B5" s="15" t="s">
        <v>3</v>
      </c>
      <c r="C5" s="15"/>
      <c r="D5" s="15"/>
      <c r="E5" s="130" t="s">
        <v>41</v>
      </c>
      <c r="F5" s="130"/>
      <c r="G5" s="130"/>
      <c r="H5" s="130"/>
      <c r="I5" s="130"/>
      <c r="J5" s="130"/>
      <c r="K5" s="130"/>
      <c r="L5" s="130"/>
      <c r="M5" s="131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s="17" customFormat="1" ht="19.5" customHeight="1" outlineLevel="1">
      <c r="A6" s="149"/>
      <c r="B6" s="29" t="s">
        <v>4</v>
      </c>
      <c r="C6" s="29"/>
      <c r="D6" s="29"/>
      <c r="E6" s="132" t="s">
        <v>69</v>
      </c>
      <c r="F6" s="132"/>
      <c r="G6" s="132"/>
      <c r="H6" s="132"/>
      <c r="I6" s="132"/>
      <c r="J6" s="132"/>
      <c r="K6" s="132"/>
      <c r="L6" s="132"/>
      <c r="M6" s="133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s="17" customFormat="1" ht="18.75" outlineLevel="1">
      <c r="A7" s="149"/>
      <c r="B7" s="29" t="s">
        <v>5</v>
      </c>
      <c r="C7" s="29"/>
      <c r="D7" s="29"/>
      <c r="E7" s="132" t="s">
        <v>74</v>
      </c>
      <c r="F7" s="132"/>
      <c r="G7" s="132"/>
      <c r="H7" s="132"/>
      <c r="I7" s="132"/>
      <c r="J7" s="132"/>
      <c r="K7" s="132"/>
      <c r="L7" s="132"/>
      <c r="M7" s="133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s="17" customFormat="1" ht="17.25" customHeight="1" outlineLevel="1">
      <c r="A8" s="149"/>
      <c r="B8" s="30" t="s">
        <v>6</v>
      </c>
      <c r="C8" s="30"/>
      <c r="D8" s="30"/>
      <c r="E8" s="132" t="s">
        <v>85</v>
      </c>
      <c r="F8" s="132"/>
      <c r="G8" s="132"/>
      <c r="H8" s="132"/>
      <c r="I8" s="132"/>
      <c r="J8" s="132"/>
      <c r="K8" s="132"/>
      <c r="L8" s="132"/>
      <c r="M8" s="133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s="17" customFormat="1" ht="15.75" customHeight="1" outlineLevel="1">
      <c r="A9" s="149"/>
      <c r="B9" s="30" t="s">
        <v>7</v>
      </c>
      <c r="C9" s="30"/>
      <c r="D9" s="30"/>
      <c r="E9" s="132" t="s">
        <v>65</v>
      </c>
      <c r="F9" s="132"/>
      <c r="G9" s="132"/>
      <c r="H9" s="132"/>
      <c r="I9" s="132"/>
      <c r="J9" s="132"/>
      <c r="K9" s="132"/>
      <c r="L9" s="132"/>
      <c r="M9" s="133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s="17" customFormat="1" ht="18.75" outlineLevel="1">
      <c r="A10" s="149"/>
      <c r="B10" s="30" t="s">
        <v>8</v>
      </c>
      <c r="C10" s="30"/>
      <c r="D10" s="30"/>
      <c r="E10" s="151" t="s">
        <v>87</v>
      </c>
      <c r="F10" s="151"/>
      <c r="G10" s="151"/>
      <c r="H10" s="151"/>
      <c r="I10" s="151"/>
      <c r="J10" s="151"/>
      <c r="K10" s="151"/>
      <c r="L10" s="151"/>
      <c r="M10" s="152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s="17" customFormat="1" ht="18.75" outlineLevel="1">
      <c r="A11" s="149"/>
      <c r="B11" s="30" t="s">
        <v>9</v>
      </c>
      <c r="C11" s="30"/>
      <c r="D11" s="30"/>
      <c r="E11" s="132" t="s">
        <v>75</v>
      </c>
      <c r="F11" s="132"/>
      <c r="G11" s="132"/>
      <c r="H11" s="132"/>
      <c r="I11" s="132"/>
      <c r="J11" s="132"/>
      <c r="K11" s="132"/>
      <c r="L11" s="132"/>
      <c r="M11" s="133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s="17" customFormat="1" ht="19.5" outlineLevel="1" thickBot="1">
      <c r="A12" s="150"/>
      <c r="B12" s="18" t="s">
        <v>10</v>
      </c>
      <c r="C12" s="18"/>
      <c r="D12" s="18"/>
      <c r="E12" s="157" t="s">
        <v>90</v>
      </c>
      <c r="F12" s="157"/>
      <c r="G12" s="157"/>
      <c r="H12" s="157"/>
      <c r="I12" s="157"/>
      <c r="J12" s="157"/>
      <c r="K12" s="157"/>
      <c r="L12" s="157"/>
      <c r="M12" s="158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s="17" customFormat="1" ht="15.75" outlineLevel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customFormat="1" ht="20.25" outlineLevel="1" thickBot="1">
      <c r="A14" s="33" t="s">
        <v>42</v>
      </c>
      <c r="B14" s="33" t="s">
        <v>45</v>
      </c>
      <c r="C14" s="19"/>
      <c r="D14" s="19"/>
      <c r="E14" s="19"/>
      <c r="F14" s="19"/>
      <c r="G14" s="19"/>
      <c r="H14" s="19"/>
      <c r="I14" s="19"/>
      <c r="J14" s="19"/>
      <c r="K14" s="19"/>
      <c r="L14" s="32"/>
      <c r="M14" s="19"/>
    </row>
    <row r="15" spans="1:24" s="7" customFormat="1" ht="33" customHeight="1" outlineLevel="1">
      <c r="A15" s="5"/>
      <c r="B15" s="138" t="s">
        <v>15</v>
      </c>
      <c r="C15" s="139"/>
      <c r="D15" s="140" t="s">
        <v>71</v>
      </c>
      <c r="E15" s="141"/>
      <c r="F15" s="140" t="s">
        <v>83</v>
      </c>
      <c r="G15" s="156"/>
      <c r="H15" s="20"/>
      <c r="I15" s="20"/>
      <c r="J15" s="5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57"/>
      <c r="W15" s="21"/>
      <c r="X15" s="21"/>
    </row>
    <row r="16" spans="1:24" s="7" customFormat="1" ht="22.5" customHeight="1" outlineLevel="1">
      <c r="A16" s="5"/>
      <c r="B16" s="134" t="s">
        <v>61</v>
      </c>
      <c r="C16" s="135"/>
      <c r="D16" s="142" t="s">
        <v>70</v>
      </c>
      <c r="E16" s="143"/>
      <c r="F16" s="143"/>
      <c r="G16" s="144"/>
      <c r="H16" s="20"/>
      <c r="I16" s="20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6" s="7" customFormat="1" ht="23.25" customHeight="1" outlineLevel="1" thickBot="1">
      <c r="A17" s="5"/>
      <c r="B17" s="136" t="s">
        <v>46</v>
      </c>
      <c r="C17" s="137"/>
      <c r="D17" s="145"/>
      <c r="E17" s="146"/>
      <c r="F17" s="146"/>
      <c r="G17" s="147"/>
      <c r="H17" s="20"/>
      <c r="I17" s="2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6" outlineLevel="1">
      <c r="B18" s="4"/>
      <c r="C18" s="5"/>
      <c r="D18" s="5"/>
      <c r="E18" s="5"/>
      <c r="F18" s="5" t="s">
        <v>21</v>
      </c>
      <c r="G18" s="5"/>
      <c r="H18" s="5"/>
      <c r="I18" s="5"/>
      <c r="J18" s="5"/>
      <c r="K18" s="9"/>
      <c r="L18" s="9"/>
      <c r="M18" s="9"/>
      <c r="N18" s="9"/>
      <c r="O18" s="9"/>
      <c r="P18" s="9"/>
      <c r="Q18" s="9"/>
      <c r="R18" s="9"/>
      <c r="S18" s="9"/>
      <c r="T18" s="67"/>
      <c r="U18" s="67"/>
      <c r="V18" s="9"/>
      <c r="W18" s="67"/>
      <c r="Y18" s="70"/>
    </row>
    <row r="19" spans="1:26">
      <c r="B19" s="4"/>
      <c r="C19" s="4"/>
      <c r="D19" s="4"/>
      <c r="E19" s="4"/>
      <c r="F19" s="6"/>
      <c r="G19" s="6"/>
      <c r="T19" s="64"/>
      <c r="U19" s="64"/>
      <c r="Y19" s="70"/>
    </row>
    <row r="20" spans="1:26">
      <c r="X20" s="64"/>
    </row>
    <row r="22" spans="1:26" ht="20.25" thickBot="1">
      <c r="A22" s="33" t="s">
        <v>47</v>
      </c>
      <c r="B22" s="184" t="s">
        <v>100</v>
      </c>
      <c r="C22" s="184"/>
      <c r="D22" s="184"/>
      <c r="E22" s="184"/>
      <c r="F22" s="184"/>
      <c r="G22" s="184"/>
      <c r="H22" s="184"/>
      <c r="I22" s="184"/>
      <c r="J22" s="19"/>
      <c r="K22" s="19"/>
      <c r="M22" s="19"/>
      <c r="N22"/>
      <c r="O22" s="117" t="s">
        <v>98</v>
      </c>
      <c r="P22" s="118"/>
      <c r="Q22" s="117" t="s">
        <v>97</v>
      </c>
      <c r="R22" s="117" t="s">
        <v>96</v>
      </c>
      <c r="S22" s="117" t="s">
        <v>95</v>
      </c>
      <c r="T22" s="118"/>
      <c r="U22" s="117" t="s">
        <v>94</v>
      </c>
      <c r="V22" s="119"/>
      <c r="W22" s="120" t="s">
        <v>94</v>
      </c>
      <c r="X22" s="120" t="s">
        <v>93</v>
      </c>
      <c r="Y22"/>
      <c r="Z22"/>
    </row>
    <row r="23" spans="1:26" ht="16.5" thickBot="1">
      <c r="A23" s="185" t="s">
        <v>48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7"/>
      <c r="M23" s="9"/>
      <c r="N23" s="153" t="s">
        <v>29</v>
      </c>
      <c r="O23" s="154"/>
      <c r="P23" s="153" t="s">
        <v>31</v>
      </c>
      <c r="Q23" s="154"/>
      <c r="R23" s="153" t="s">
        <v>22</v>
      </c>
      <c r="S23" s="154"/>
      <c r="T23" s="153" t="s">
        <v>23</v>
      </c>
      <c r="U23" s="155"/>
      <c r="V23" s="154"/>
      <c r="W23" s="153" t="s">
        <v>24</v>
      </c>
      <c r="X23" s="154"/>
      <c r="Y23" s="191" t="s">
        <v>77</v>
      </c>
      <c r="Z23" s="192"/>
    </row>
    <row r="24" spans="1:26" ht="51.75" customHeight="1" thickBot="1">
      <c r="A24" s="53" t="s">
        <v>56</v>
      </c>
      <c r="B24" s="54" t="s">
        <v>0</v>
      </c>
      <c r="C24" s="54" t="s">
        <v>49</v>
      </c>
      <c r="D24" s="54" t="s">
        <v>27</v>
      </c>
      <c r="E24" s="54" t="s">
        <v>68</v>
      </c>
      <c r="F24" s="54" t="s">
        <v>38</v>
      </c>
      <c r="G24" s="54" t="s">
        <v>39</v>
      </c>
      <c r="H24" s="54" t="s">
        <v>11</v>
      </c>
      <c r="I24" s="54" t="s">
        <v>12</v>
      </c>
      <c r="J24" s="54" t="s">
        <v>14</v>
      </c>
      <c r="K24" s="63" t="s">
        <v>62</v>
      </c>
      <c r="L24" s="42" t="s">
        <v>30</v>
      </c>
      <c r="M24" s="55" t="s">
        <v>17</v>
      </c>
      <c r="N24" s="59" t="s">
        <v>36</v>
      </c>
      <c r="O24" s="68" t="s">
        <v>25</v>
      </c>
      <c r="P24" s="59" t="s">
        <v>72</v>
      </c>
      <c r="Q24" s="68" t="s">
        <v>32</v>
      </c>
      <c r="R24" s="59" t="s">
        <v>33</v>
      </c>
      <c r="S24" s="68" t="s">
        <v>34</v>
      </c>
      <c r="T24" s="59" t="s">
        <v>28</v>
      </c>
      <c r="U24" s="69" t="s">
        <v>63</v>
      </c>
      <c r="V24" s="68" t="s">
        <v>35</v>
      </c>
      <c r="W24" s="59" t="s">
        <v>26</v>
      </c>
      <c r="X24" s="68" t="s">
        <v>64</v>
      </c>
      <c r="Y24" s="193"/>
      <c r="Z24" s="194"/>
    </row>
    <row r="25" spans="1:26" ht="27.75" customHeight="1">
      <c r="A25" s="195" t="s">
        <v>101</v>
      </c>
      <c r="B25" s="164" t="s">
        <v>80</v>
      </c>
      <c r="C25" s="159" t="s">
        <v>37</v>
      </c>
      <c r="D25" s="159" t="s">
        <v>42</v>
      </c>
      <c r="E25" s="125">
        <f>G25/1.18</f>
        <v>29406.77966101695</v>
      </c>
      <c r="F25" s="125">
        <f>G25*3.36</f>
        <v>116592</v>
      </c>
      <c r="G25" s="125">
        <v>34700</v>
      </c>
      <c r="H25" s="173" t="s">
        <v>57</v>
      </c>
      <c r="I25" s="173" t="s">
        <v>16</v>
      </c>
      <c r="J25" s="170" t="s">
        <v>67</v>
      </c>
      <c r="K25" s="71">
        <f>N25</f>
        <v>45040</v>
      </c>
      <c r="L25" s="72">
        <f>Q25</f>
        <v>45121</v>
      </c>
      <c r="M25" s="73" t="s">
        <v>18</v>
      </c>
      <c r="N25" s="74">
        <v>45040</v>
      </c>
      <c r="O25" s="75">
        <f>N25+30</f>
        <v>45070</v>
      </c>
      <c r="P25" s="76">
        <f>O25+1</f>
        <v>45071</v>
      </c>
      <c r="Q25" s="75">
        <f>P25+50</f>
        <v>45121</v>
      </c>
      <c r="R25" s="76">
        <f>Q25+45</f>
        <v>45166</v>
      </c>
      <c r="S25" s="75">
        <f>R25+30</f>
        <v>45196</v>
      </c>
      <c r="T25" s="76"/>
      <c r="U25" s="77">
        <f>S25+15</f>
        <v>45211</v>
      </c>
      <c r="V25" s="75">
        <f>U25+1</f>
        <v>45212</v>
      </c>
      <c r="W25" s="76">
        <f>V25+15</f>
        <v>45227</v>
      </c>
      <c r="X25" s="75">
        <f>W25+600</f>
        <v>45827</v>
      </c>
      <c r="Y25" s="160" t="s">
        <v>99</v>
      </c>
      <c r="Z25" s="161"/>
    </row>
    <row r="26" spans="1:26" ht="27.75" customHeight="1">
      <c r="A26" s="196"/>
      <c r="B26" s="165"/>
      <c r="C26" s="159"/>
      <c r="D26" s="159"/>
      <c r="E26" s="126"/>
      <c r="F26" s="126"/>
      <c r="G26" s="126"/>
      <c r="H26" s="174"/>
      <c r="I26" s="174"/>
      <c r="J26" s="171"/>
      <c r="K26" s="78">
        <f>+N26</f>
        <v>45812</v>
      </c>
      <c r="L26" s="79">
        <f>+Q26</f>
        <v>45879</v>
      </c>
      <c r="M26" s="80" t="s">
        <v>19</v>
      </c>
      <c r="N26" s="81">
        <v>45812</v>
      </c>
      <c r="O26" s="79">
        <f>N26+21</f>
        <v>45833</v>
      </c>
      <c r="P26" s="81">
        <f>O26+1</f>
        <v>45834</v>
      </c>
      <c r="Q26" s="79">
        <f>P26+45</f>
        <v>45879</v>
      </c>
      <c r="R26" s="79">
        <f>Q26+30</f>
        <v>45909</v>
      </c>
      <c r="S26" s="79">
        <f>R26+15</f>
        <v>45924</v>
      </c>
      <c r="T26" s="79"/>
      <c r="U26" s="79">
        <f>S26+7</f>
        <v>45931</v>
      </c>
      <c r="V26" s="79">
        <f>U26+1</f>
        <v>45932</v>
      </c>
      <c r="W26" s="82">
        <f>V26+7</f>
        <v>45939</v>
      </c>
      <c r="X26" s="79">
        <f>W26+448</f>
        <v>46387</v>
      </c>
      <c r="Y26" s="160"/>
      <c r="Z26" s="161"/>
    </row>
    <row r="27" spans="1:26" ht="27.75" customHeight="1" thickBot="1">
      <c r="A27" s="196"/>
      <c r="B27" s="166"/>
      <c r="C27" s="159"/>
      <c r="D27" s="159"/>
      <c r="E27" s="127"/>
      <c r="F27" s="127"/>
      <c r="G27" s="127"/>
      <c r="H27" s="175"/>
      <c r="I27" s="175"/>
      <c r="J27" s="172"/>
      <c r="K27" s="83"/>
      <c r="L27" s="84"/>
      <c r="M27" s="85" t="s">
        <v>20</v>
      </c>
      <c r="N27" s="86" t="s">
        <v>91</v>
      </c>
      <c r="O27" s="79"/>
      <c r="P27" s="81"/>
      <c r="Q27" s="79"/>
      <c r="R27" s="81"/>
      <c r="S27" s="81"/>
      <c r="T27" s="81"/>
      <c r="U27" s="79"/>
      <c r="V27" s="79"/>
      <c r="W27" s="79"/>
      <c r="X27" s="79"/>
      <c r="Y27" s="160"/>
      <c r="Z27" s="161"/>
    </row>
    <row r="28" spans="1:26" ht="27.75" customHeight="1">
      <c r="A28" s="196"/>
      <c r="B28" s="167" t="s">
        <v>81</v>
      </c>
      <c r="C28" s="159"/>
      <c r="D28" s="159"/>
      <c r="E28" s="168">
        <f>G28/1.18</f>
        <v>8487.2881355932204</v>
      </c>
      <c r="F28" s="168">
        <f>G28*3.36</f>
        <v>33650.400000000001</v>
      </c>
      <c r="G28" s="168">
        <v>10015</v>
      </c>
      <c r="H28" s="124" t="s">
        <v>57</v>
      </c>
      <c r="I28" s="124" t="s">
        <v>16</v>
      </c>
      <c r="J28" s="169" t="s">
        <v>67</v>
      </c>
      <c r="K28" s="71">
        <f>N28</f>
        <v>45040</v>
      </c>
      <c r="L28" s="72">
        <f>Q28</f>
        <v>45121</v>
      </c>
      <c r="M28" s="73" t="s">
        <v>18</v>
      </c>
      <c r="N28" s="74">
        <f t="shared" ref="N28:S28" si="0">N25</f>
        <v>45040</v>
      </c>
      <c r="O28" s="75">
        <f t="shared" si="0"/>
        <v>45070</v>
      </c>
      <c r="P28" s="76">
        <f t="shared" si="0"/>
        <v>45071</v>
      </c>
      <c r="Q28" s="75">
        <f t="shared" si="0"/>
        <v>45121</v>
      </c>
      <c r="R28" s="76">
        <f t="shared" si="0"/>
        <v>45166</v>
      </c>
      <c r="S28" s="75">
        <f t="shared" si="0"/>
        <v>45196</v>
      </c>
      <c r="T28" s="76"/>
      <c r="U28" s="77">
        <f>U25</f>
        <v>45211</v>
      </c>
      <c r="V28" s="75">
        <f>V25</f>
        <v>45212</v>
      </c>
      <c r="W28" s="76">
        <f>W25</f>
        <v>45227</v>
      </c>
      <c r="X28" s="75">
        <f>W28+545</f>
        <v>45772</v>
      </c>
      <c r="Y28" s="160"/>
      <c r="Z28" s="161"/>
    </row>
    <row r="29" spans="1:26" ht="27.75" customHeight="1">
      <c r="A29" s="196"/>
      <c r="B29" s="167"/>
      <c r="C29" s="159"/>
      <c r="D29" s="159"/>
      <c r="E29" s="168"/>
      <c r="F29" s="168"/>
      <c r="G29" s="168"/>
      <c r="H29" s="124"/>
      <c r="I29" s="124"/>
      <c r="J29" s="169"/>
      <c r="K29" s="78">
        <f>+K26</f>
        <v>45812</v>
      </c>
      <c r="L29" s="79">
        <f>+L26</f>
        <v>45879</v>
      </c>
      <c r="M29" s="80" t="s">
        <v>19</v>
      </c>
      <c r="N29" s="81">
        <v>45812</v>
      </c>
      <c r="O29" s="79">
        <f>N29+21</f>
        <v>45833</v>
      </c>
      <c r="P29" s="81">
        <f>O29+1</f>
        <v>45834</v>
      </c>
      <c r="Q29" s="79">
        <f>P29+45</f>
        <v>45879</v>
      </c>
      <c r="R29" s="79">
        <f>Q29+30</f>
        <v>45909</v>
      </c>
      <c r="S29" s="79">
        <f>R29+15</f>
        <v>45924</v>
      </c>
      <c r="T29" s="79"/>
      <c r="U29" s="79">
        <f>S29+7</f>
        <v>45931</v>
      </c>
      <c r="V29" s="79">
        <f>U29+1</f>
        <v>45932</v>
      </c>
      <c r="W29" s="82">
        <f>V29+7</f>
        <v>45939</v>
      </c>
      <c r="X29" s="79">
        <f>W29+448</f>
        <v>46387</v>
      </c>
      <c r="Y29" s="160"/>
      <c r="Z29" s="161"/>
    </row>
    <row r="30" spans="1:26" ht="27.75" customHeight="1" thickBot="1">
      <c r="A30" s="197"/>
      <c r="B30" s="167"/>
      <c r="C30" s="159"/>
      <c r="D30" s="159"/>
      <c r="E30" s="168"/>
      <c r="F30" s="168"/>
      <c r="G30" s="168"/>
      <c r="H30" s="124"/>
      <c r="I30" s="124"/>
      <c r="J30" s="169"/>
      <c r="K30" s="83"/>
      <c r="L30" s="84"/>
      <c r="M30" s="85" t="s">
        <v>20</v>
      </c>
      <c r="N30" s="86" t="s">
        <v>91</v>
      </c>
      <c r="O30" s="79"/>
      <c r="P30" s="81"/>
      <c r="Q30" s="79"/>
      <c r="R30" s="79"/>
      <c r="S30" s="79"/>
      <c r="T30" s="79"/>
      <c r="U30" s="79"/>
      <c r="V30" s="79"/>
      <c r="W30" s="79"/>
      <c r="X30" s="79"/>
      <c r="Y30" s="162"/>
      <c r="Z30" s="163"/>
    </row>
    <row r="31" spans="1:26" ht="15" hidden="1" customHeight="1" outlineLevel="1">
      <c r="A31" s="188" t="s">
        <v>59</v>
      </c>
      <c r="B31" s="164" t="s">
        <v>78</v>
      </c>
      <c r="C31" s="121" t="s">
        <v>37</v>
      </c>
      <c r="D31" s="121" t="s">
        <v>42</v>
      </c>
      <c r="E31" s="168">
        <f>G31/1.18</f>
        <v>2966.1016949152545</v>
      </c>
      <c r="F31" s="168">
        <f>G31*3.3</f>
        <v>11550</v>
      </c>
      <c r="G31" s="168">
        <v>3500</v>
      </c>
      <c r="H31" s="124" t="s">
        <v>57</v>
      </c>
      <c r="I31" s="124" t="s">
        <v>16</v>
      </c>
      <c r="J31" s="124" t="s">
        <v>67</v>
      </c>
      <c r="K31" s="87">
        <f>N31</f>
        <v>44910</v>
      </c>
      <c r="L31" s="72">
        <f>Q31</f>
        <v>45033</v>
      </c>
      <c r="M31" s="73" t="s">
        <v>18</v>
      </c>
      <c r="N31" s="88">
        <v>44910</v>
      </c>
      <c r="O31" s="89">
        <f>N31+30</f>
        <v>44940</v>
      </c>
      <c r="P31" s="90">
        <f>O31+7</f>
        <v>44947</v>
      </c>
      <c r="Q31" s="89">
        <f>P31+86</f>
        <v>45033</v>
      </c>
      <c r="R31" s="90">
        <f>Q31+90</f>
        <v>45123</v>
      </c>
      <c r="S31" s="91">
        <f>R31+30</f>
        <v>45153</v>
      </c>
      <c r="T31" s="90"/>
      <c r="U31" s="92">
        <f>S31+30</f>
        <v>45183</v>
      </c>
      <c r="V31" s="89">
        <f>U31+1</f>
        <v>45184</v>
      </c>
      <c r="W31" s="90">
        <f>V31+15</f>
        <v>45199</v>
      </c>
      <c r="X31" s="89">
        <f>W31+540</f>
        <v>45739</v>
      </c>
      <c r="Y31" s="176" t="s">
        <v>86</v>
      </c>
      <c r="Z31" s="177"/>
    </row>
    <row r="32" spans="1:26" ht="15.75" hidden="1" outlineLevel="1">
      <c r="A32" s="189"/>
      <c r="B32" s="165"/>
      <c r="C32" s="122"/>
      <c r="D32" s="122"/>
      <c r="E32" s="168"/>
      <c r="F32" s="168"/>
      <c r="G32" s="168"/>
      <c r="H32" s="124"/>
      <c r="I32" s="124"/>
      <c r="J32" s="124"/>
      <c r="K32" s="93"/>
      <c r="L32" s="79"/>
      <c r="M32" s="94" t="s">
        <v>19</v>
      </c>
      <c r="N32" s="95">
        <v>45098</v>
      </c>
      <c r="O32" s="96">
        <f>N32+30</f>
        <v>45128</v>
      </c>
      <c r="P32" s="95">
        <f>O32+7</f>
        <v>45135</v>
      </c>
      <c r="Q32" s="96">
        <f>P32+86</f>
        <v>45221</v>
      </c>
      <c r="R32" s="97">
        <v>45519</v>
      </c>
      <c r="S32" s="96">
        <f>R33+30</f>
        <v>45641</v>
      </c>
      <c r="T32" s="98"/>
      <c r="U32" s="99">
        <f>S32+30</f>
        <v>45671</v>
      </c>
      <c r="V32" s="100">
        <f>U32+1</f>
        <v>45672</v>
      </c>
      <c r="W32" s="98">
        <f>V32+15</f>
        <v>45687</v>
      </c>
      <c r="X32" s="100">
        <f>W32+480</f>
        <v>46167</v>
      </c>
      <c r="Y32" s="178"/>
      <c r="Z32" s="179"/>
    </row>
    <row r="33" spans="1:26" ht="26.25" hidden="1" customHeight="1" outlineLevel="1" thickBot="1">
      <c r="A33" s="189"/>
      <c r="B33" s="166"/>
      <c r="C33" s="122"/>
      <c r="D33" s="122"/>
      <c r="E33" s="168"/>
      <c r="F33" s="168"/>
      <c r="G33" s="168"/>
      <c r="H33" s="124"/>
      <c r="I33" s="124"/>
      <c r="J33" s="124"/>
      <c r="K33" s="101"/>
      <c r="L33" s="102"/>
      <c r="M33" s="85" t="s">
        <v>20</v>
      </c>
      <c r="N33" s="95">
        <v>45098</v>
      </c>
      <c r="O33" s="103">
        <v>45146</v>
      </c>
      <c r="P33" s="104">
        <v>45180</v>
      </c>
      <c r="Q33" s="104">
        <v>45351</v>
      </c>
      <c r="R33" s="105">
        <v>45611</v>
      </c>
      <c r="S33" s="105">
        <v>45664</v>
      </c>
      <c r="T33" s="106"/>
      <c r="U33" s="79"/>
      <c r="V33" s="79"/>
      <c r="W33" s="79"/>
      <c r="X33" s="79"/>
      <c r="Y33" s="178"/>
      <c r="Z33" s="179"/>
    </row>
    <row r="34" spans="1:26" ht="15" hidden="1" customHeight="1" outlineLevel="1">
      <c r="A34" s="189"/>
      <c r="B34" s="164" t="s">
        <v>79</v>
      </c>
      <c r="C34" s="122"/>
      <c r="D34" s="122"/>
      <c r="E34" s="125">
        <f>G34/1.18</f>
        <v>8050.8474576271192</v>
      </c>
      <c r="F34" s="125">
        <f>G34*3.3</f>
        <v>31350</v>
      </c>
      <c r="G34" s="125">
        <v>9500</v>
      </c>
      <c r="H34" s="124" t="s">
        <v>57</v>
      </c>
      <c r="I34" s="124" t="s">
        <v>16</v>
      </c>
      <c r="J34" s="124" t="s">
        <v>67</v>
      </c>
      <c r="K34" s="107">
        <f>N34</f>
        <v>44910</v>
      </c>
      <c r="L34" s="72">
        <f>Q34</f>
        <v>45001</v>
      </c>
      <c r="M34" s="73" t="s">
        <v>18</v>
      </c>
      <c r="N34" s="74">
        <f>N31</f>
        <v>44910</v>
      </c>
      <c r="O34" s="75">
        <f>N34+30</f>
        <v>44940</v>
      </c>
      <c r="P34" s="76">
        <f>O34+1</f>
        <v>44941</v>
      </c>
      <c r="Q34" s="75">
        <f>P34+60</f>
        <v>45001</v>
      </c>
      <c r="R34" s="76">
        <f>Q34+60</f>
        <v>45061</v>
      </c>
      <c r="S34" s="75">
        <f>R34+30</f>
        <v>45091</v>
      </c>
      <c r="T34" s="76"/>
      <c r="U34" s="77">
        <f>S34+15</f>
        <v>45106</v>
      </c>
      <c r="V34" s="75">
        <f>U34+1</f>
        <v>45107</v>
      </c>
      <c r="W34" s="76">
        <f>V34+15</f>
        <v>45122</v>
      </c>
      <c r="X34" s="75">
        <f>W34+480</f>
        <v>45602</v>
      </c>
      <c r="Y34" s="180"/>
      <c r="Z34" s="179"/>
    </row>
    <row r="35" spans="1:26" ht="18.75" hidden="1" customHeight="1" outlineLevel="1">
      <c r="A35" s="189"/>
      <c r="B35" s="165"/>
      <c r="C35" s="122"/>
      <c r="D35" s="122"/>
      <c r="E35" s="126"/>
      <c r="F35" s="126"/>
      <c r="G35" s="126"/>
      <c r="H35" s="124"/>
      <c r="I35" s="124"/>
      <c r="J35" s="124"/>
      <c r="K35" s="108"/>
      <c r="L35" s="79"/>
      <c r="M35" s="80" t="s">
        <v>19</v>
      </c>
      <c r="N35" s="95">
        <v>45098</v>
      </c>
      <c r="O35" s="96">
        <f>N35+30</f>
        <v>45128</v>
      </c>
      <c r="P35" s="95">
        <f>O35+7</f>
        <v>45135</v>
      </c>
      <c r="Q35" s="96">
        <f>P35+86</f>
        <v>45221</v>
      </c>
      <c r="R35" s="97">
        <v>45519</v>
      </c>
      <c r="S35" s="96">
        <f>R36+30</f>
        <v>45641</v>
      </c>
      <c r="T35" s="98"/>
      <c r="U35" s="99">
        <f>S35+30</f>
        <v>45671</v>
      </c>
      <c r="V35" s="100">
        <f>U35+1</f>
        <v>45672</v>
      </c>
      <c r="W35" s="98">
        <f>V35+15</f>
        <v>45687</v>
      </c>
      <c r="X35" s="100">
        <f>W35+480</f>
        <v>46167</v>
      </c>
      <c r="Y35" s="180"/>
      <c r="Z35" s="179"/>
    </row>
    <row r="36" spans="1:26" ht="25.5" hidden="1" customHeight="1" outlineLevel="1" thickBot="1">
      <c r="A36" s="190"/>
      <c r="B36" s="166"/>
      <c r="C36" s="123"/>
      <c r="D36" s="123"/>
      <c r="E36" s="127"/>
      <c r="F36" s="127"/>
      <c r="G36" s="127"/>
      <c r="H36" s="124"/>
      <c r="I36" s="124"/>
      <c r="J36" s="124"/>
      <c r="K36" s="101"/>
      <c r="L36" s="102"/>
      <c r="M36" s="85" t="s">
        <v>20</v>
      </c>
      <c r="N36" s="95">
        <v>45098</v>
      </c>
      <c r="O36" s="103">
        <v>45146</v>
      </c>
      <c r="P36" s="104">
        <v>45180</v>
      </c>
      <c r="Q36" s="104">
        <v>45351</v>
      </c>
      <c r="R36" s="105">
        <v>45611</v>
      </c>
      <c r="S36" s="105">
        <v>45751</v>
      </c>
      <c r="T36" s="109"/>
      <c r="U36" s="78"/>
      <c r="V36" s="78"/>
      <c r="W36" s="78"/>
      <c r="X36" s="78"/>
      <c r="Y36" s="180"/>
      <c r="Z36" s="179"/>
    </row>
    <row r="37" spans="1:26" ht="15.75" hidden="1" outlineLevel="1" thickBot="1">
      <c r="A37" s="44"/>
      <c r="B37" s="43" t="s">
        <v>13</v>
      </c>
      <c r="C37" s="56"/>
      <c r="D37" s="56"/>
      <c r="E37" s="58">
        <f>SUM(E25:E36)</f>
        <v>48911.016949152545</v>
      </c>
      <c r="F37" s="58">
        <f>SUM(F25:F36)</f>
        <v>193142.39999999999</v>
      </c>
      <c r="G37" s="58">
        <f>SUM(G25:G36)</f>
        <v>57715</v>
      </c>
      <c r="H37" s="43"/>
      <c r="I37" s="43"/>
      <c r="J37" s="43"/>
      <c r="K37" s="110"/>
      <c r="L37" s="111"/>
      <c r="M37" s="112"/>
      <c r="N37" s="113"/>
      <c r="O37" s="114"/>
      <c r="P37" s="113"/>
      <c r="Q37" s="115"/>
      <c r="R37" s="113"/>
      <c r="S37" s="115"/>
      <c r="T37" s="113"/>
      <c r="U37" s="116"/>
      <c r="V37" s="115"/>
      <c r="W37" s="113"/>
      <c r="X37" s="115"/>
      <c r="Y37" s="181"/>
      <c r="Z37" s="182"/>
    </row>
    <row r="38" spans="1:26" collapsed="1">
      <c r="L38" s="66" t="s">
        <v>92</v>
      </c>
    </row>
    <row r="39" spans="1:26">
      <c r="G39" s="65"/>
    </row>
    <row r="40" spans="1:26">
      <c r="G40" s="65"/>
    </row>
    <row r="41" spans="1:26" ht="38.25" customHeight="1">
      <c r="D41" s="200"/>
      <c r="E41" s="200"/>
      <c r="G41" s="65"/>
      <c r="X41" s="64"/>
    </row>
    <row r="42" spans="1:26" ht="15.75">
      <c r="E42" s="60"/>
      <c r="F42" s="201"/>
      <c r="G42" s="201"/>
      <c r="H42" s="201"/>
      <c r="I42" s="201"/>
      <c r="J42" s="201"/>
      <c r="K42" s="201"/>
      <c r="L42" s="201"/>
      <c r="M42" s="201"/>
      <c r="N42" s="201"/>
      <c r="X42" s="64"/>
    </row>
    <row r="43" spans="1:26" ht="15.75">
      <c r="E43" s="60"/>
      <c r="F43" s="201"/>
      <c r="G43" s="201"/>
      <c r="H43" s="201"/>
      <c r="I43" s="201"/>
      <c r="J43" s="201"/>
      <c r="K43" s="201"/>
      <c r="L43" s="201"/>
      <c r="M43" s="201"/>
      <c r="N43" s="201"/>
    </row>
    <row r="44" spans="1:26" ht="15.75">
      <c r="E44" s="60"/>
      <c r="F44" s="201"/>
      <c r="G44" s="201"/>
      <c r="H44" s="201"/>
      <c r="I44" s="201"/>
      <c r="J44" s="201"/>
      <c r="K44" s="201"/>
      <c r="L44" s="201"/>
      <c r="M44" s="201"/>
      <c r="N44" s="201"/>
    </row>
    <row r="45" spans="1:26" ht="29.25" customHeight="1">
      <c r="E45" s="60"/>
      <c r="F45" s="199"/>
      <c r="G45" s="199"/>
      <c r="H45" s="199"/>
      <c r="I45" s="199"/>
      <c r="J45" s="199"/>
    </row>
    <row r="46" spans="1:26" ht="29.25" customHeight="1">
      <c r="A46" s="183"/>
      <c r="B46" s="183"/>
    </row>
    <row r="47" spans="1:26" ht="47.25" customHeight="1">
      <c r="A47" s="183"/>
      <c r="B47" s="183"/>
      <c r="F47" s="198"/>
      <c r="G47" s="198"/>
      <c r="H47" s="198"/>
    </row>
    <row r="48" spans="1:26">
      <c r="A48" s="183"/>
      <c r="B48" s="183"/>
    </row>
    <row r="49" spans="1:10" ht="24.75" customHeight="1">
      <c r="A49" s="183"/>
      <c r="B49" s="183"/>
      <c r="D49" s="198"/>
      <c r="E49" s="198"/>
      <c r="F49" s="61"/>
      <c r="G49" s="61"/>
      <c r="H49" s="61"/>
      <c r="I49" s="61"/>
    </row>
    <row r="50" spans="1:10" ht="22.5" customHeight="1">
      <c r="D50" s="198"/>
      <c r="E50" s="198"/>
      <c r="F50" s="61"/>
      <c r="G50" s="61"/>
      <c r="H50" s="61"/>
      <c r="I50" s="61"/>
      <c r="J50" s="62"/>
    </row>
  </sheetData>
  <mergeCells count="70">
    <mergeCell ref="D50:E50"/>
    <mergeCell ref="D49:E49"/>
    <mergeCell ref="F47:H47"/>
    <mergeCell ref="F45:J45"/>
    <mergeCell ref="D41:E41"/>
    <mergeCell ref="F42:N42"/>
    <mergeCell ref="F43:N43"/>
    <mergeCell ref="F44:N44"/>
    <mergeCell ref="Y31:Z37"/>
    <mergeCell ref="A46:B49"/>
    <mergeCell ref="B22:I22"/>
    <mergeCell ref="B31:B33"/>
    <mergeCell ref="E31:E33"/>
    <mergeCell ref="F31:F33"/>
    <mergeCell ref="G31:G33"/>
    <mergeCell ref="H31:H33"/>
    <mergeCell ref="A23:L23"/>
    <mergeCell ref="B34:B36"/>
    <mergeCell ref="A31:A36"/>
    <mergeCell ref="W23:X23"/>
    <mergeCell ref="Y23:Z24"/>
    <mergeCell ref="A25:A30"/>
    <mergeCell ref="C25:C30"/>
    <mergeCell ref="D25:D30"/>
    <mergeCell ref="H28:H30"/>
    <mergeCell ref="I28:I30"/>
    <mergeCell ref="Y25:Z30"/>
    <mergeCell ref="B25:B27"/>
    <mergeCell ref="E25:E27"/>
    <mergeCell ref="F25:F27"/>
    <mergeCell ref="B28:B30"/>
    <mergeCell ref="E28:E30"/>
    <mergeCell ref="F28:F30"/>
    <mergeCell ref="G28:G30"/>
    <mergeCell ref="J28:J30"/>
    <mergeCell ref="J25:J27"/>
    <mergeCell ref="I25:I27"/>
    <mergeCell ref="H25:H27"/>
    <mergeCell ref="G25:G27"/>
    <mergeCell ref="P23:Q23"/>
    <mergeCell ref="R23:S23"/>
    <mergeCell ref="T23:V23"/>
    <mergeCell ref="F15:G15"/>
    <mergeCell ref="E12:M12"/>
    <mergeCell ref="A5:A12"/>
    <mergeCell ref="E9:M9"/>
    <mergeCell ref="E10:M10"/>
    <mergeCell ref="E11:M11"/>
    <mergeCell ref="N23:O23"/>
    <mergeCell ref="E8:M8"/>
    <mergeCell ref="B16:C16"/>
    <mergeCell ref="B17:C17"/>
    <mergeCell ref="B15:C15"/>
    <mergeCell ref="D15:E15"/>
    <mergeCell ref="D16:G17"/>
    <mergeCell ref="B2:D2"/>
    <mergeCell ref="H2:J2"/>
    <mergeCell ref="E5:M5"/>
    <mergeCell ref="E6:M6"/>
    <mergeCell ref="E7:M7"/>
    <mergeCell ref="C31:C36"/>
    <mergeCell ref="D31:D36"/>
    <mergeCell ref="H34:H36"/>
    <mergeCell ref="I34:I36"/>
    <mergeCell ref="J34:J36"/>
    <mergeCell ref="E34:E36"/>
    <mergeCell ref="F34:F36"/>
    <mergeCell ref="G34:G36"/>
    <mergeCell ref="I31:I33"/>
    <mergeCell ref="J31:J33"/>
  </mergeCells>
  <printOptions horizontalCentered="1" verticalCentered="1"/>
  <pageMargins left="0" right="0" top="0.15748031496062992" bottom="0.74803149606299213" header="0.31496062992125984" footer="0.31496062992125984"/>
  <pageSetup paperSize="8" scale="48" orientation="landscape" horizontalDpi="4294967295" r:id="rId1"/>
  <headerFooter alignWithMargins="0">
    <oddHeader>&amp;C&amp;A</oddHeader>
    <oddFooter>Page &amp;P&amp;RPlan de passation de marchés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1"/>
  <sheetViews>
    <sheetView view="pageBreakPreview" zoomScale="60" workbookViewId="0">
      <selection activeCell="D6" sqref="D6:L6"/>
    </sheetView>
  </sheetViews>
  <sheetFormatPr baseColWidth="10" defaultRowHeight="12.75" outlineLevelRow="1"/>
  <cols>
    <col min="1" max="1" width="7" customWidth="1"/>
    <col min="2" max="2" width="54.7109375" customWidth="1"/>
    <col min="3" max="3" width="11" bestFit="1" customWidth="1"/>
    <col min="4" max="4" width="16.140625" customWidth="1"/>
    <col min="5" max="5" width="16.5703125" customWidth="1"/>
    <col min="6" max="6" width="13.28515625" customWidth="1"/>
    <col min="7" max="7" width="15" customWidth="1"/>
    <col min="8" max="8" width="9.140625" customWidth="1"/>
    <col min="9" max="9" width="10.28515625" bestFit="1" customWidth="1"/>
    <col min="10" max="10" width="13.7109375" bestFit="1" customWidth="1"/>
    <col min="11" max="11" width="16.140625" customWidth="1"/>
    <col min="12" max="12" width="24.42578125" customWidth="1"/>
  </cols>
  <sheetData>
    <row r="1" spans="1:25" s="3" customFormat="1">
      <c r="A1" s="1"/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5" s="3" customFormat="1" ht="21" customHeight="1">
      <c r="A2" s="1"/>
      <c r="B2" s="128" t="s">
        <v>1</v>
      </c>
      <c r="C2" s="128"/>
      <c r="D2" s="128"/>
      <c r="E2" s="2"/>
      <c r="F2" s="2"/>
      <c r="G2" s="2"/>
      <c r="H2" s="129" t="s">
        <v>44</v>
      </c>
      <c r="I2" s="129"/>
      <c r="J2" s="129"/>
      <c r="K2" s="2"/>
      <c r="L2" s="2"/>
      <c r="M2" s="2"/>
      <c r="N2" s="2"/>
      <c r="O2" s="2"/>
      <c r="P2" s="2"/>
      <c r="Q2" s="2"/>
      <c r="R2" s="2"/>
      <c r="S2" s="8"/>
      <c r="T2" s="8"/>
      <c r="U2" s="8"/>
      <c r="V2" s="8"/>
      <c r="W2" s="8"/>
      <c r="X2" s="8"/>
    </row>
    <row r="3" spans="1:25" s="3" customFormat="1">
      <c r="B3" s="2"/>
      <c r="C3" s="2"/>
      <c r="D3" s="2"/>
      <c r="E3" s="2"/>
      <c r="F3" s="2"/>
      <c r="G3" s="2"/>
      <c r="H3" s="2"/>
      <c r="I3" s="2"/>
      <c r="J3" s="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5" ht="20.25" thickBot="1">
      <c r="A4" s="10" t="s">
        <v>40</v>
      </c>
      <c r="B4" s="10" t="s">
        <v>2</v>
      </c>
      <c r="C4" s="10"/>
      <c r="D4" s="10"/>
      <c r="E4" s="11"/>
      <c r="F4" s="12"/>
      <c r="G4" s="12"/>
      <c r="H4" s="12"/>
      <c r="I4" s="12"/>
      <c r="J4" s="12"/>
      <c r="K4" s="12"/>
      <c r="L4" s="13"/>
      <c r="M4" s="12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5" s="17" customFormat="1" ht="15.75">
      <c r="A5" s="148"/>
      <c r="B5" s="15" t="s">
        <v>3</v>
      </c>
      <c r="C5" s="15"/>
      <c r="D5" s="130" t="s">
        <v>41</v>
      </c>
      <c r="E5" s="130"/>
      <c r="F5" s="130"/>
      <c r="G5" s="130"/>
      <c r="H5" s="130"/>
      <c r="I5" s="130"/>
      <c r="J5" s="130"/>
      <c r="K5" s="130"/>
      <c r="L5" s="131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5" s="17" customFormat="1" ht="19.5" customHeight="1">
      <c r="A6" s="149"/>
      <c r="B6" s="29" t="s">
        <v>4</v>
      </c>
      <c r="C6" s="29"/>
      <c r="D6" s="132" t="s">
        <v>69</v>
      </c>
      <c r="E6" s="132"/>
      <c r="F6" s="132"/>
      <c r="G6" s="132"/>
      <c r="H6" s="132"/>
      <c r="I6" s="132"/>
      <c r="J6" s="132"/>
      <c r="K6" s="132"/>
      <c r="L6" s="13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5" s="17" customFormat="1" ht="18.75">
      <c r="A7" s="149"/>
      <c r="B7" s="29" t="s">
        <v>5</v>
      </c>
      <c r="C7" s="29"/>
      <c r="D7" s="132" t="s">
        <v>74</v>
      </c>
      <c r="E7" s="132"/>
      <c r="F7" s="132"/>
      <c r="G7" s="132"/>
      <c r="H7" s="132"/>
      <c r="I7" s="132"/>
      <c r="J7" s="132"/>
      <c r="K7" s="132"/>
      <c r="L7" s="133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5" s="17" customFormat="1" ht="17.25" customHeight="1">
      <c r="A8" s="149"/>
      <c r="B8" s="30" t="s">
        <v>6</v>
      </c>
      <c r="C8" s="30"/>
      <c r="D8" s="132" t="s">
        <v>85</v>
      </c>
      <c r="E8" s="132"/>
      <c r="F8" s="132"/>
      <c r="G8" s="132"/>
      <c r="H8" s="132"/>
      <c r="I8" s="132"/>
      <c r="J8" s="132"/>
      <c r="K8" s="132"/>
      <c r="L8" s="133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5" s="17" customFormat="1" ht="15.75" customHeight="1">
      <c r="A9" s="149"/>
      <c r="B9" s="30" t="s">
        <v>7</v>
      </c>
      <c r="C9" s="30"/>
      <c r="D9" s="132" t="s">
        <v>65</v>
      </c>
      <c r="E9" s="132"/>
      <c r="F9" s="132"/>
      <c r="G9" s="132"/>
      <c r="H9" s="132"/>
      <c r="I9" s="132"/>
      <c r="J9" s="132"/>
      <c r="K9" s="132"/>
      <c r="L9" s="133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5" s="17" customFormat="1" ht="18.75">
      <c r="A10" s="149"/>
      <c r="B10" s="30" t="s">
        <v>8</v>
      </c>
      <c r="C10" s="30"/>
      <c r="D10" s="151" t="s">
        <v>87</v>
      </c>
      <c r="E10" s="151"/>
      <c r="F10" s="151"/>
      <c r="G10" s="151"/>
      <c r="H10" s="151"/>
      <c r="I10" s="151"/>
      <c r="J10" s="151"/>
      <c r="K10" s="151"/>
      <c r="L10" s="152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5" s="17" customFormat="1" ht="18.75">
      <c r="A11" s="149"/>
      <c r="B11" s="30" t="s">
        <v>9</v>
      </c>
      <c r="C11" s="30"/>
      <c r="D11" s="132" t="s">
        <v>75</v>
      </c>
      <c r="E11" s="132"/>
      <c r="F11" s="132"/>
      <c r="G11" s="132"/>
      <c r="H11" s="132"/>
      <c r="I11" s="132"/>
      <c r="J11" s="132"/>
      <c r="K11" s="132"/>
      <c r="L11" s="133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5" s="17" customFormat="1" ht="19.5" thickBot="1">
      <c r="A12" s="150"/>
      <c r="B12" s="18" t="s">
        <v>10</v>
      </c>
      <c r="C12" s="18"/>
      <c r="D12" s="157" t="s">
        <v>84</v>
      </c>
      <c r="E12" s="157"/>
      <c r="F12" s="157"/>
      <c r="G12" s="157"/>
      <c r="H12" s="157"/>
      <c r="I12" s="157"/>
      <c r="J12" s="157"/>
      <c r="K12" s="157"/>
      <c r="L12" s="158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5" s="17" customFormat="1" ht="15.7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5" ht="20.25" thickBot="1">
      <c r="A14" s="33" t="s">
        <v>42</v>
      </c>
      <c r="B14" s="33" t="s">
        <v>45</v>
      </c>
      <c r="C14" s="19"/>
      <c r="D14" s="19"/>
      <c r="E14" s="19"/>
      <c r="F14" s="19"/>
      <c r="G14" s="19"/>
      <c r="H14" s="19"/>
      <c r="I14" s="19"/>
      <c r="J14" s="19"/>
      <c r="K14" s="19"/>
      <c r="L14" s="32"/>
      <c r="M14" s="19"/>
    </row>
    <row r="15" spans="1:25" s="7" customFormat="1" ht="33" customHeight="1">
      <c r="A15" s="5"/>
      <c r="B15" s="138" t="s">
        <v>15</v>
      </c>
      <c r="C15" s="139"/>
      <c r="D15" s="140" t="s">
        <v>71</v>
      </c>
      <c r="E15" s="141"/>
      <c r="F15" s="140" t="s">
        <v>43</v>
      </c>
      <c r="G15" s="156"/>
      <c r="H15" s="20"/>
      <c r="I15" s="20"/>
      <c r="J15" s="5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57"/>
      <c r="W15" s="21"/>
      <c r="X15" s="21"/>
      <c r="Y15" s="21"/>
    </row>
    <row r="16" spans="1:25" s="7" customFormat="1" ht="22.5" customHeight="1">
      <c r="A16" s="5"/>
      <c r="B16" s="222" t="s">
        <v>61</v>
      </c>
      <c r="C16" s="223"/>
      <c r="D16" s="142" t="s">
        <v>70</v>
      </c>
      <c r="E16" s="143"/>
      <c r="F16" s="143"/>
      <c r="G16" s="144"/>
      <c r="H16" s="20"/>
      <c r="I16" s="20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s="7" customFormat="1" ht="23.25" customHeight="1" thickBot="1">
      <c r="A17" s="5"/>
      <c r="B17" s="230" t="s">
        <v>46</v>
      </c>
      <c r="C17" s="231"/>
      <c r="D17" s="145"/>
      <c r="E17" s="146"/>
      <c r="F17" s="146"/>
      <c r="G17" s="147"/>
      <c r="H17" s="20"/>
      <c r="I17" s="2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s="22" customFormat="1">
      <c r="B18" s="7"/>
      <c r="C18" s="23"/>
      <c r="D18" s="24"/>
      <c r="E18" s="24"/>
      <c r="F18" s="24"/>
      <c r="G18" s="25"/>
      <c r="H18" s="26"/>
      <c r="J18" s="27"/>
      <c r="K18" s="26"/>
      <c r="L18" s="26"/>
      <c r="M18" s="26"/>
      <c r="N18" s="26"/>
      <c r="O18" s="26"/>
      <c r="P18" s="26"/>
      <c r="Q18" s="26"/>
      <c r="R18" s="26"/>
      <c r="S18" s="28"/>
      <c r="T18" s="26"/>
      <c r="U18" s="26"/>
      <c r="V18" s="26"/>
      <c r="W18" s="26"/>
      <c r="X18" s="26"/>
    </row>
    <row r="19" spans="1:25" ht="19.5">
      <c r="A19" s="31" t="s">
        <v>47</v>
      </c>
      <c r="B19" s="33" t="s">
        <v>100</v>
      </c>
      <c r="C19" s="34"/>
      <c r="D19" s="34"/>
      <c r="E19" s="34"/>
      <c r="F19" s="19"/>
      <c r="G19" s="19"/>
      <c r="H19" s="19"/>
      <c r="I19" s="19"/>
      <c r="J19" s="19"/>
      <c r="K19" s="19"/>
      <c r="L19" s="32"/>
      <c r="M19" s="19"/>
    </row>
    <row r="20" spans="1:25" ht="78.75">
      <c r="A20" s="45"/>
      <c r="B20" s="45" t="s">
        <v>88</v>
      </c>
      <c r="C20" s="45" t="s">
        <v>89</v>
      </c>
      <c r="D20" s="45" t="s">
        <v>50</v>
      </c>
      <c r="E20" s="45" t="s">
        <v>39</v>
      </c>
      <c r="F20" s="45" t="s">
        <v>51</v>
      </c>
      <c r="G20" s="45" t="s">
        <v>12</v>
      </c>
      <c r="H20" s="45" t="s">
        <v>14</v>
      </c>
      <c r="I20" s="45" t="s">
        <v>11</v>
      </c>
      <c r="J20" s="45" t="s">
        <v>52</v>
      </c>
      <c r="K20" s="45" t="s">
        <v>53</v>
      </c>
      <c r="L20" s="45" t="s">
        <v>54</v>
      </c>
      <c r="M20" s="36"/>
    </row>
    <row r="21" spans="1:25" ht="15.75" customHeight="1">
      <c r="A21" s="227" t="s">
        <v>58</v>
      </c>
      <c r="B21" s="212" t="s">
        <v>82</v>
      </c>
      <c r="C21" s="221">
        <v>2</v>
      </c>
      <c r="D21" s="218" t="s">
        <v>60</v>
      </c>
      <c r="E21" s="224">
        <f>SUM(Biens!G25,Biens!G28)</f>
        <v>44715</v>
      </c>
      <c r="F21" s="221" t="s">
        <v>37</v>
      </c>
      <c r="G21" s="218" t="s">
        <v>73</v>
      </c>
      <c r="H21" s="221" t="s">
        <v>76</v>
      </c>
      <c r="I21" s="221" t="s">
        <v>57</v>
      </c>
      <c r="J21" s="205">
        <f>Biens!P26</f>
        <v>45834</v>
      </c>
      <c r="K21" s="205">
        <f>Biens!W26</f>
        <v>45939</v>
      </c>
      <c r="L21" s="202" t="s">
        <v>21</v>
      </c>
      <c r="M21" s="19"/>
    </row>
    <row r="22" spans="1:25" ht="15.75">
      <c r="A22" s="228"/>
      <c r="B22" s="213"/>
      <c r="C22" s="210"/>
      <c r="D22" s="208"/>
      <c r="E22" s="225"/>
      <c r="F22" s="210"/>
      <c r="G22" s="208"/>
      <c r="H22" s="210"/>
      <c r="I22" s="210"/>
      <c r="J22" s="206"/>
      <c r="K22" s="206"/>
      <c r="L22" s="203"/>
      <c r="M22" s="19"/>
    </row>
    <row r="23" spans="1:25" ht="15.75">
      <c r="A23" s="229"/>
      <c r="B23" s="214"/>
      <c r="C23" s="211"/>
      <c r="D23" s="209"/>
      <c r="E23" s="226"/>
      <c r="F23" s="211"/>
      <c r="G23" s="209"/>
      <c r="H23" s="211"/>
      <c r="I23" s="211"/>
      <c r="J23" s="207"/>
      <c r="K23" s="207"/>
      <c r="L23" s="204"/>
      <c r="M23" s="19"/>
    </row>
    <row r="24" spans="1:25" ht="9.75" hidden="1" customHeight="1" outlineLevel="1">
      <c r="A24" s="37"/>
      <c r="B24" s="37"/>
      <c r="C24" s="37"/>
      <c r="D24" s="46"/>
      <c r="E24" s="47"/>
      <c r="F24" s="37"/>
      <c r="G24" s="37"/>
      <c r="H24" s="37"/>
      <c r="I24" s="37"/>
      <c r="J24" s="40"/>
      <c r="K24" s="40"/>
      <c r="L24" s="41"/>
      <c r="M24" s="19"/>
    </row>
    <row r="25" spans="1:25" ht="9.75" hidden="1" customHeight="1" outlineLevel="1">
      <c r="A25" s="49"/>
      <c r="B25" s="50"/>
      <c r="C25" s="51"/>
      <c r="D25" s="52"/>
      <c r="E25" s="39"/>
      <c r="F25" s="37"/>
      <c r="G25" s="37"/>
      <c r="H25" s="37"/>
      <c r="I25" s="37"/>
      <c r="J25" s="40"/>
      <c r="K25" s="40"/>
      <c r="L25" s="41"/>
      <c r="M25" s="19"/>
    </row>
    <row r="26" spans="1:25" ht="15.75" hidden="1" customHeight="1" outlineLevel="1">
      <c r="A26" s="227" t="s">
        <v>59</v>
      </c>
      <c r="B26" s="212" t="s">
        <v>66</v>
      </c>
      <c r="C26" s="215" t="s">
        <v>42</v>
      </c>
      <c r="D26" s="218" t="s">
        <v>60</v>
      </c>
      <c r="E26" s="219">
        <v>13000</v>
      </c>
      <c r="F26" s="210" t="s">
        <v>37</v>
      </c>
      <c r="G26" s="208" t="s">
        <v>73</v>
      </c>
      <c r="H26" s="210" t="s">
        <v>76</v>
      </c>
      <c r="I26" s="210" t="s">
        <v>57</v>
      </c>
      <c r="J26" s="206">
        <f>Biens!P36</f>
        <v>45180</v>
      </c>
      <c r="K26" s="206">
        <f>Biens!W35</f>
        <v>45687</v>
      </c>
      <c r="L26" s="203"/>
      <c r="M26" s="19"/>
    </row>
    <row r="27" spans="1:25" ht="15.75" hidden="1" customHeight="1" outlineLevel="1">
      <c r="A27" s="228"/>
      <c r="B27" s="213"/>
      <c r="C27" s="216"/>
      <c r="D27" s="208"/>
      <c r="E27" s="219"/>
      <c r="F27" s="210"/>
      <c r="G27" s="208"/>
      <c r="H27" s="210"/>
      <c r="I27" s="210"/>
      <c r="J27" s="206"/>
      <c r="K27" s="206"/>
      <c r="L27" s="203"/>
      <c r="M27" s="19"/>
    </row>
    <row r="28" spans="1:25" ht="15.75" hidden="1" customHeight="1" outlineLevel="1">
      <c r="A28" s="229"/>
      <c r="B28" s="214"/>
      <c r="C28" s="217"/>
      <c r="D28" s="209"/>
      <c r="E28" s="220"/>
      <c r="F28" s="211"/>
      <c r="G28" s="209"/>
      <c r="H28" s="211"/>
      <c r="I28" s="211"/>
      <c r="J28" s="207"/>
      <c r="K28" s="207"/>
      <c r="L28" s="204"/>
      <c r="M28" s="19"/>
      <c r="N28" t="s">
        <v>55</v>
      </c>
    </row>
    <row r="29" spans="1:25" ht="7.5" hidden="1" customHeight="1" outlineLevel="1" thickBot="1">
      <c r="A29" s="37"/>
      <c r="B29" s="37"/>
      <c r="C29" s="37"/>
      <c r="D29" s="46"/>
      <c r="E29" s="47"/>
      <c r="F29" s="37"/>
      <c r="G29" s="37"/>
      <c r="H29" s="37"/>
      <c r="I29" s="37"/>
      <c r="J29" s="40"/>
      <c r="K29" s="40"/>
      <c r="L29" s="38"/>
      <c r="M29" s="19"/>
    </row>
    <row r="30" spans="1:25" ht="21.75" hidden="1" customHeight="1" outlineLevel="1" thickBot="1">
      <c r="A30" s="45"/>
      <c r="B30" s="45"/>
      <c r="C30" s="45"/>
      <c r="D30" s="45"/>
      <c r="E30" s="48">
        <f>SUM(E21:E28)</f>
        <v>57715</v>
      </c>
      <c r="F30" s="45"/>
      <c r="G30" s="45"/>
      <c r="H30" s="45"/>
      <c r="I30" s="45"/>
      <c r="J30" s="45"/>
      <c r="K30" s="45"/>
      <c r="L30" s="45"/>
      <c r="M30" s="19"/>
    </row>
    <row r="31" spans="1:25" ht="15.75" collapsed="1">
      <c r="A31" s="19"/>
      <c r="B31" s="35"/>
      <c r="C31" s="19"/>
      <c r="D31" s="19"/>
      <c r="E31" s="19"/>
      <c r="F31" s="19"/>
      <c r="G31" s="19"/>
      <c r="H31" s="19"/>
      <c r="I31" s="19"/>
      <c r="J31" s="19"/>
      <c r="K31" s="19"/>
      <c r="L31" s="32"/>
      <c r="M31" s="19"/>
    </row>
  </sheetData>
  <mergeCells count="41">
    <mergeCell ref="B2:D2"/>
    <mergeCell ref="H2:J2"/>
    <mergeCell ref="A5:A12"/>
    <mergeCell ref="D5:L5"/>
    <mergeCell ref="D6:L6"/>
    <mergeCell ref="D7:L7"/>
    <mergeCell ref="D8:L8"/>
    <mergeCell ref="D9:L9"/>
    <mergeCell ref="D10:L10"/>
    <mergeCell ref="D11:L11"/>
    <mergeCell ref="D12:L12"/>
    <mergeCell ref="A26:A28"/>
    <mergeCell ref="D16:G17"/>
    <mergeCell ref="B17:C17"/>
    <mergeCell ref="A21:A23"/>
    <mergeCell ref="B21:B23"/>
    <mergeCell ref="B15:C15"/>
    <mergeCell ref="D15:E15"/>
    <mergeCell ref="F15:G15"/>
    <mergeCell ref="B16:C16"/>
    <mergeCell ref="C21:C23"/>
    <mergeCell ref="D21:D23"/>
    <mergeCell ref="E21:E23"/>
    <mergeCell ref="G26:G28"/>
    <mergeCell ref="H26:H28"/>
    <mergeCell ref="J21:J23"/>
    <mergeCell ref="B26:B28"/>
    <mergeCell ref="C26:C28"/>
    <mergeCell ref="D26:D28"/>
    <mergeCell ref="E26:E28"/>
    <mergeCell ref="F26:F28"/>
    <mergeCell ref="I26:I28"/>
    <mergeCell ref="F21:F23"/>
    <mergeCell ref="G21:G23"/>
    <mergeCell ref="H21:H23"/>
    <mergeCell ref="I21:I23"/>
    <mergeCell ref="L21:L23"/>
    <mergeCell ref="L26:L28"/>
    <mergeCell ref="K21:K23"/>
    <mergeCell ref="J26:J28"/>
    <mergeCell ref="K26:K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Biens</vt:lpstr>
      <vt:lpstr>Biens Format WEB </vt:lpstr>
      <vt:lpstr>Biens!Impression_des_titres</vt:lpstr>
      <vt:lpstr>Biens!Zone_d_impression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passation de marchés</dc:title>
  <dc:creator>WU CHEBILI, BLANDINE</dc:creator>
  <cp:lastModifiedBy>70036</cp:lastModifiedBy>
  <cp:lastPrinted>2025-07-10T08:12:36Z</cp:lastPrinted>
  <dcterms:created xsi:type="dcterms:W3CDTF">1999-05-11T18:48:49Z</dcterms:created>
  <dcterms:modified xsi:type="dcterms:W3CDTF">2025-07-10T08:13:02Z</dcterms:modified>
</cp:coreProperties>
</file>